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denar\Downloads\"/>
    </mc:Choice>
  </mc:AlternateContent>
  <bookViews>
    <workbookView xWindow="0" yWindow="0" windowWidth="14385" windowHeight="5955"/>
  </bookViews>
  <sheets>
    <sheet name="FORM. VERIFICACION" sheetId="1" r:id="rId1"/>
    <sheet name="REV ARIT" sheetId="2" r:id="rId2"/>
    <sheet name="V-OFERTA" sheetId="5" r:id="rId3"/>
    <sheet name="EXP. ESP." sheetId="4" r:id="rId4"/>
    <sheet name="CAP-FIN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N16" i="1" l="1"/>
  <c r="N15" i="1"/>
  <c r="E11" i="5"/>
  <c r="BK11" i="2"/>
  <c r="O59" i="1" l="1"/>
  <c r="N59" i="1"/>
  <c r="B127" i="4" s="1"/>
  <c r="M59" i="1"/>
  <c r="L59" i="1"/>
  <c r="K59" i="1"/>
  <c r="J59" i="1"/>
  <c r="B77" i="4" s="1"/>
  <c r="I59" i="1"/>
  <c r="H59" i="1"/>
  <c r="B52" i="4" s="1"/>
  <c r="G59" i="1"/>
  <c r="F59" i="1"/>
  <c r="B27" i="4" s="1"/>
  <c r="E59" i="1"/>
  <c r="D59" i="1"/>
  <c r="O75" i="1"/>
  <c r="M75" i="1"/>
  <c r="K75" i="1"/>
  <c r="I75" i="1"/>
  <c r="G75" i="1"/>
  <c r="E75" i="1"/>
  <c r="B102" i="4"/>
  <c r="E38" i="5"/>
  <c r="D39" i="5"/>
  <c r="C41" i="5"/>
  <c r="C40" i="5"/>
  <c r="C39" i="5"/>
  <c r="C38" i="5"/>
  <c r="C37" i="5"/>
  <c r="C36" i="5"/>
  <c r="E26" i="5"/>
  <c r="C26" i="5"/>
  <c r="C25" i="5"/>
  <c r="D24" i="5"/>
  <c r="C24" i="5"/>
  <c r="E22" i="5"/>
  <c r="C22" i="5"/>
  <c r="C21" i="5"/>
  <c r="C11" i="5"/>
  <c r="E10" i="5"/>
  <c r="C10" i="5"/>
  <c r="C9" i="5"/>
  <c r="C8" i="5"/>
  <c r="C7" i="5"/>
  <c r="BD35" i="2"/>
  <c r="E41" i="5" s="1"/>
  <c r="BD23" i="2"/>
  <c r="BD11" i="2"/>
  <c r="AU35" i="2"/>
  <c r="E40" i="5" s="1"/>
  <c r="AU23" i="2"/>
  <c r="E25" i="5" s="1"/>
  <c r="AU11" i="2"/>
  <c r="AL35" i="2"/>
  <c r="E39" i="5" s="1"/>
  <c r="AL23" i="2"/>
  <c r="E24" i="5" s="1"/>
  <c r="AL11" i="2"/>
  <c r="E9" i="5" s="1"/>
  <c r="AC35" i="2"/>
  <c r="AC23" i="2"/>
  <c r="E23" i="5" s="1"/>
  <c r="AC11" i="2"/>
  <c r="E8" i="5" s="1"/>
  <c r="T35" i="2"/>
  <c r="E37" i="5" s="1"/>
  <c r="T23" i="2"/>
  <c r="T11" i="2"/>
  <c r="E7" i="5" s="1"/>
  <c r="K35" i="2"/>
  <c r="E36" i="5" s="1"/>
  <c r="K23" i="2"/>
  <c r="E21" i="5" s="1"/>
  <c r="K11" i="2"/>
  <c r="E6" i="5" s="1"/>
  <c r="C6" i="5"/>
  <c r="N46" i="1"/>
  <c r="L46" i="1"/>
  <c r="J47" i="1"/>
  <c r="J46" i="1"/>
  <c r="H46" i="1"/>
  <c r="F47" i="1"/>
  <c r="F46" i="1"/>
  <c r="D46" i="1"/>
  <c r="BI35" i="2"/>
  <c r="AZ35" i="2"/>
  <c r="AQ35" i="2"/>
  <c r="AH35" i="2"/>
  <c r="Y35" i="2"/>
  <c r="P35" i="2"/>
  <c r="H35" i="2"/>
  <c r="BA35" i="2" s="1"/>
  <c r="BI33" i="2"/>
  <c r="BG33" i="2"/>
  <c r="BH33" i="2" s="1"/>
  <c r="BA33" i="2"/>
  <c r="AZ33" i="2"/>
  <c r="AX33" i="2"/>
  <c r="AX35" i="2" s="1"/>
  <c r="AY35" i="2" s="1"/>
  <c r="AQ33" i="2"/>
  <c r="AO33" i="2"/>
  <c r="AO35" i="2" s="1"/>
  <c r="AP35" i="2" s="1"/>
  <c r="AH33" i="2"/>
  <c r="AF33" i="2"/>
  <c r="AF35" i="2" s="1"/>
  <c r="AG35" i="2" s="1"/>
  <c r="Y33" i="2"/>
  <c r="W33" i="2"/>
  <c r="W35" i="2" s="1"/>
  <c r="X35" i="2" s="1"/>
  <c r="P33" i="2"/>
  <c r="N33" i="2"/>
  <c r="N35" i="2" s="1"/>
  <c r="O35" i="2" s="1"/>
  <c r="H33" i="2"/>
  <c r="BJ33" i="2" s="1"/>
  <c r="O54" i="1"/>
  <c r="M54" i="1"/>
  <c r="K54" i="1"/>
  <c r="I54" i="1"/>
  <c r="G54" i="1"/>
  <c r="E54" i="1"/>
  <c r="O51" i="1"/>
  <c r="M51" i="1"/>
  <c r="K51" i="1"/>
  <c r="I51" i="1"/>
  <c r="G51" i="1"/>
  <c r="E51" i="1"/>
  <c r="N31" i="1"/>
  <c r="L31" i="1"/>
  <c r="J31" i="1"/>
  <c r="H31" i="1"/>
  <c r="F31" i="1"/>
  <c r="D31" i="1"/>
  <c r="H23" i="2"/>
  <c r="BI23" i="2"/>
  <c r="AZ23" i="2"/>
  <c r="AQ23" i="2"/>
  <c r="AH23" i="2"/>
  <c r="Y23" i="2"/>
  <c r="P23" i="2"/>
  <c r="BI21" i="2"/>
  <c r="BG21" i="2"/>
  <c r="BG23" i="2" s="1"/>
  <c r="BH23" i="2" s="1"/>
  <c r="AZ21" i="2"/>
  <c r="AX21" i="2"/>
  <c r="AX23" i="2" s="1"/>
  <c r="AY23" i="2" s="1"/>
  <c r="AQ21" i="2"/>
  <c r="AO21" i="2"/>
  <c r="AO23" i="2" s="1"/>
  <c r="AP23" i="2" s="1"/>
  <c r="AH21" i="2"/>
  <c r="AF21" i="2"/>
  <c r="AF23" i="2" s="1"/>
  <c r="AG23" i="2" s="1"/>
  <c r="Y21" i="2"/>
  <c r="W21" i="2"/>
  <c r="W23" i="2" s="1"/>
  <c r="X23" i="2" s="1"/>
  <c r="P21" i="2"/>
  <c r="N21" i="2"/>
  <c r="N23" i="2" s="1"/>
  <c r="O23" i="2" s="1"/>
  <c r="H21" i="2"/>
  <c r="Z21" i="2" s="1"/>
  <c r="O36" i="1"/>
  <c r="M36" i="1"/>
  <c r="K36" i="1"/>
  <c r="I36" i="1"/>
  <c r="G36" i="1"/>
  <c r="E36" i="1"/>
  <c r="O39" i="1"/>
  <c r="M39" i="1"/>
  <c r="K39" i="1"/>
  <c r="I39" i="1"/>
  <c r="G39" i="1"/>
  <c r="E39" i="1"/>
  <c r="L15" i="1"/>
  <c r="J15" i="1"/>
  <c r="H15" i="1"/>
  <c r="F15" i="1"/>
  <c r="O24" i="1"/>
  <c r="O21" i="1"/>
  <c r="M24" i="1"/>
  <c r="M21" i="1"/>
  <c r="K24" i="1"/>
  <c r="K21" i="1"/>
  <c r="I24" i="1"/>
  <c r="I21" i="1"/>
  <c r="G24" i="1"/>
  <c r="G21" i="1"/>
  <c r="D15" i="1"/>
  <c r="BJ9" i="2"/>
  <c r="BI9" i="2"/>
  <c r="BG9" i="2"/>
  <c r="BH9" i="2" s="1"/>
  <c r="BG8" i="2"/>
  <c r="BA9" i="2"/>
  <c r="AZ9" i="2"/>
  <c r="AX9" i="2"/>
  <c r="AY9" i="2" s="1"/>
  <c r="AX8" i="2"/>
  <c r="AR9" i="2"/>
  <c r="AQ9" i="2"/>
  <c r="AO9" i="2"/>
  <c r="AP9" i="2" s="1"/>
  <c r="AO8" i="2"/>
  <c r="AI9" i="2"/>
  <c r="AH9" i="2"/>
  <c r="AF9" i="2"/>
  <c r="AG9" i="2" s="1"/>
  <c r="AF8" i="2"/>
  <c r="Z9" i="2"/>
  <c r="Y9" i="2"/>
  <c r="W9" i="2"/>
  <c r="X9" i="2" s="1"/>
  <c r="W8" i="2"/>
  <c r="BI11" i="2"/>
  <c r="BI8" i="2"/>
  <c r="AZ11" i="2"/>
  <c r="AZ8" i="2"/>
  <c r="AQ11" i="2"/>
  <c r="AQ8" i="2"/>
  <c r="AH11" i="2"/>
  <c r="AH8" i="2"/>
  <c r="Y11" i="2"/>
  <c r="Y8" i="2"/>
  <c r="Q9" i="2"/>
  <c r="P9" i="2"/>
  <c r="P11" i="2"/>
  <c r="P8" i="2"/>
  <c r="N9" i="2"/>
  <c r="O9" i="2" s="1"/>
  <c r="N8" i="2"/>
  <c r="J3" i="2"/>
  <c r="J16" i="2" s="1"/>
  <c r="J28" i="2" s="1"/>
  <c r="J2" i="2"/>
  <c r="J15" i="2" s="1"/>
  <c r="J27" i="2" s="1"/>
  <c r="H8" i="2"/>
  <c r="H11" i="2" s="1"/>
  <c r="Q11" i="2" s="1"/>
  <c r="E24" i="1"/>
  <c r="E21" i="1"/>
  <c r="K83" i="1"/>
  <c r="J83" i="1"/>
  <c r="K13" i="1"/>
  <c r="K29" i="1" s="1"/>
  <c r="K44" i="1" s="1"/>
  <c r="J13" i="1"/>
  <c r="J29" i="1" s="1"/>
  <c r="J44" i="1" s="1"/>
  <c r="M83" i="1"/>
  <c r="L83" i="1"/>
  <c r="M13" i="1"/>
  <c r="AT2" i="2" s="1"/>
  <c r="AT15" i="2" s="1"/>
  <c r="AT27" i="2" s="1"/>
  <c r="L13" i="1"/>
  <c r="L29" i="1" s="1"/>
  <c r="L44" i="1" s="1"/>
  <c r="F25" i="5" l="1"/>
  <c r="H25" i="5" s="1"/>
  <c r="M33" i="1" s="1"/>
  <c r="M42" i="1" s="1"/>
  <c r="D32" i="1"/>
  <c r="L32" i="1"/>
  <c r="D21" i="5"/>
  <c r="F21" i="5" s="1"/>
  <c r="H21" i="5" s="1"/>
  <c r="E33" i="1" s="1"/>
  <c r="D40" i="5"/>
  <c r="F40" i="5" s="1"/>
  <c r="H40" i="5" s="1"/>
  <c r="M48" i="1" s="1"/>
  <c r="M57" i="1" s="1"/>
  <c r="D47" i="1"/>
  <c r="H47" i="1"/>
  <c r="L47" i="1"/>
  <c r="D37" i="5"/>
  <c r="F37" i="5" s="1"/>
  <c r="H37" i="5" s="1"/>
  <c r="G48" i="1" s="1"/>
  <c r="G57" i="1" s="1"/>
  <c r="H32" i="1"/>
  <c r="D25" i="5"/>
  <c r="AR11" i="2"/>
  <c r="D36" i="5"/>
  <c r="F36" i="5" s="1"/>
  <c r="H36" i="5" s="1"/>
  <c r="E48" i="1" s="1"/>
  <c r="E57" i="1" s="1"/>
  <c r="F32" i="1"/>
  <c r="J32" i="1"/>
  <c r="N32" i="1"/>
  <c r="BJ8" i="2"/>
  <c r="BG35" i="2"/>
  <c r="D22" i="5"/>
  <c r="D26" i="5"/>
  <c r="F26" i="5" s="1"/>
  <c r="H26" i="5" s="1"/>
  <c r="O33" i="1" s="1"/>
  <c r="O42" i="1" s="1"/>
  <c r="D38" i="5"/>
  <c r="F38" i="5" s="1"/>
  <c r="H38" i="5" s="1"/>
  <c r="I48" i="1" s="1"/>
  <c r="B10" i="5"/>
  <c r="B25" i="5" s="1"/>
  <c r="B40" i="5" s="1"/>
  <c r="B9" i="5"/>
  <c r="B24" i="5" s="1"/>
  <c r="B39" i="5" s="1"/>
  <c r="F39" i="5"/>
  <c r="H39" i="5" s="1"/>
  <c r="K48" i="1" s="1"/>
  <c r="K57" i="1" s="1"/>
  <c r="F24" i="5"/>
  <c r="H24" i="5" s="1"/>
  <c r="K33" i="1" s="1"/>
  <c r="K42" i="1" s="1"/>
  <c r="F23" i="5"/>
  <c r="F22" i="5"/>
  <c r="H22" i="5" s="1"/>
  <c r="G33" i="1" s="1"/>
  <c r="G42" i="1" s="1"/>
  <c r="I57" i="1"/>
  <c r="Q33" i="2"/>
  <c r="AP33" i="2"/>
  <c r="X33" i="2"/>
  <c r="AI33" i="2"/>
  <c r="Z35" i="2"/>
  <c r="BJ35" i="2"/>
  <c r="O33" i="2"/>
  <c r="AG33" i="2"/>
  <c r="AY33" i="2"/>
  <c r="AR35" i="2"/>
  <c r="Q35" i="2"/>
  <c r="AI35" i="2"/>
  <c r="Z33" i="2"/>
  <c r="AR33" i="2"/>
  <c r="Z11" i="2"/>
  <c r="BA8" i="2"/>
  <c r="AR8" i="2"/>
  <c r="AI8" i="2"/>
  <c r="BJ21" i="2"/>
  <c r="Z8" i="2"/>
  <c r="AI11" i="2"/>
  <c r="BJ11" i="2"/>
  <c r="BA11" i="2"/>
  <c r="AR21" i="2"/>
  <c r="O21" i="2"/>
  <c r="AG21" i="2"/>
  <c r="AY21" i="2"/>
  <c r="Q21" i="2"/>
  <c r="AI21" i="2"/>
  <c r="BA21" i="2"/>
  <c r="X21" i="2"/>
  <c r="AP21" i="2"/>
  <c r="BH21" i="2"/>
  <c r="AK2" i="2"/>
  <c r="AK15" i="2" s="1"/>
  <c r="AK27" i="2" s="1"/>
  <c r="AK3" i="2"/>
  <c r="AK16" i="2" s="1"/>
  <c r="AK28" i="2" s="1"/>
  <c r="M29" i="1"/>
  <c r="M44" i="1" s="1"/>
  <c r="AT3" i="2"/>
  <c r="AT16" i="2" s="1"/>
  <c r="AT28" i="2" s="1"/>
  <c r="X8" i="2"/>
  <c r="W11" i="2"/>
  <c r="D7" i="5" s="1"/>
  <c r="F7" i="5" s="1"/>
  <c r="H7" i="5" s="1"/>
  <c r="G17" i="1" s="1"/>
  <c r="G27" i="1" s="1"/>
  <c r="Q8" i="2"/>
  <c r="O8" i="2"/>
  <c r="N11" i="2"/>
  <c r="D6" i="5" s="1"/>
  <c r="E42" i="1" l="1"/>
  <c r="I33" i="1"/>
  <c r="I42" i="1" s="1"/>
  <c r="BH35" i="2"/>
  <c r="N47" i="1"/>
  <c r="D41" i="5"/>
  <c r="F41" i="5" s="1"/>
  <c r="H41" i="5" s="1"/>
  <c r="O48" i="1" s="1"/>
  <c r="O57" i="1" s="1"/>
  <c r="O11" i="2"/>
  <c r="D16" i="1"/>
  <c r="D85" i="1" s="1"/>
  <c r="X11" i="2"/>
  <c r="F16" i="1"/>
  <c r="F85" i="1" s="1"/>
  <c r="BA23" i="2"/>
  <c r="Q23" i="2"/>
  <c r="AI23" i="2"/>
  <c r="BJ23" i="2"/>
  <c r="AR23" i="2"/>
  <c r="Z23" i="2"/>
  <c r="AF11" i="2"/>
  <c r="D8" i="5" s="1"/>
  <c r="F8" i="5" s="1"/>
  <c r="H8" i="5" s="1"/>
  <c r="I17" i="1" s="1"/>
  <c r="I27" i="1" s="1"/>
  <c r="AG8" i="2"/>
  <c r="AG11" i="2" l="1"/>
  <c r="H16" i="1"/>
  <c r="H85" i="1" s="1"/>
  <c r="AP8" i="2"/>
  <c r="AO11" i="2"/>
  <c r="D9" i="5" s="1"/>
  <c r="F9" i="5" s="1"/>
  <c r="H9" i="5" s="1"/>
  <c r="K17" i="1" s="1"/>
  <c r="K27" i="1" s="1"/>
  <c r="AP11" i="2" l="1"/>
  <c r="J16" i="1"/>
  <c r="J85" i="1" s="1"/>
  <c r="AY8" i="2"/>
  <c r="AX11" i="2"/>
  <c r="D10" i="5" s="1"/>
  <c r="F10" i="5" s="1"/>
  <c r="H10" i="5" s="1"/>
  <c r="M17" i="1" s="1"/>
  <c r="M27" i="1" s="1"/>
  <c r="AY11" i="2" l="1"/>
  <c r="L16" i="1"/>
  <c r="L85" i="1" s="1"/>
  <c r="N85" i="1"/>
  <c r="BH8" i="2"/>
  <c r="BG11" i="2"/>
  <c r="BH11" i="2" l="1"/>
  <c r="D11" i="5"/>
  <c r="F11" i="5" s="1"/>
  <c r="H11" i="5" s="1"/>
  <c r="O17" i="1" s="1"/>
  <c r="O27" i="1" s="1"/>
  <c r="C17" i="7"/>
  <c r="C16" i="7"/>
  <c r="C15" i="7"/>
  <c r="C14" i="7"/>
  <c r="C13" i="7"/>
  <c r="C12" i="7"/>
  <c r="C11" i="7"/>
  <c r="F13" i="1" l="1"/>
  <c r="B7" i="5" s="1"/>
  <c r="B22" i="5" s="1"/>
  <c r="B37" i="5" s="1"/>
  <c r="G13" i="1"/>
  <c r="H13" i="1"/>
  <c r="B8" i="5" s="1"/>
  <c r="B23" i="5" s="1"/>
  <c r="B38" i="5" s="1"/>
  <c r="I13" i="1"/>
  <c r="N13" i="1"/>
  <c r="B11" i="5" s="1"/>
  <c r="B26" i="5" s="1"/>
  <c r="B41" i="5" s="1"/>
  <c r="O13" i="1"/>
  <c r="E13" i="1"/>
  <c r="E29" i="1" s="1"/>
  <c r="E44" i="1" s="1"/>
  <c r="D13" i="1"/>
  <c r="I83" i="1"/>
  <c r="H83" i="1"/>
  <c r="D29" i="1" l="1"/>
  <c r="D44" i="1" s="1"/>
  <c r="B6" i="5"/>
  <c r="B21" i="5" s="1"/>
  <c r="B36" i="5" s="1"/>
  <c r="S3" i="2"/>
  <c r="S16" i="2" s="1"/>
  <c r="S28" i="2" s="1"/>
  <c r="F29" i="1"/>
  <c r="F44" i="1" s="1"/>
  <c r="G29" i="1"/>
  <c r="G44" i="1" s="1"/>
  <c r="S2" i="2"/>
  <c r="S15" i="2" s="1"/>
  <c r="S27" i="2" s="1"/>
  <c r="BC2" i="2"/>
  <c r="BC15" i="2" s="1"/>
  <c r="BC27" i="2" s="1"/>
  <c r="O29" i="1"/>
  <c r="O44" i="1" s="1"/>
  <c r="N29" i="1"/>
  <c r="N44" i="1" s="1"/>
  <c r="BC3" i="2"/>
  <c r="BC16" i="2" s="1"/>
  <c r="BC28" i="2" s="1"/>
  <c r="I29" i="1"/>
  <c r="I44" i="1" s="1"/>
  <c r="AB2" i="2"/>
  <c r="AB15" i="2" s="1"/>
  <c r="AB27" i="2" s="1"/>
  <c r="H29" i="1"/>
  <c r="H44" i="1" s="1"/>
  <c r="AB3" i="2"/>
  <c r="AB16" i="2" s="1"/>
  <c r="AB28" i="2" s="1"/>
  <c r="B8" i="7"/>
  <c r="B2" i="4" l="1"/>
  <c r="O83" i="1"/>
  <c r="N83" i="1"/>
  <c r="G83" i="1"/>
  <c r="F83" i="1"/>
  <c r="E83" i="1"/>
  <c r="D83" i="1"/>
  <c r="F6" i="5" l="1"/>
  <c r="H6" i="5" s="1"/>
  <c r="E17" i="1" l="1"/>
  <c r="E27" i="1" s="1"/>
</calcChain>
</file>

<file path=xl/sharedStrings.xml><?xml version="1.0" encoding="utf-8"?>
<sst xmlns="http://schemas.openxmlformats.org/spreadsheetml/2006/main" count="911" uniqueCount="240">
  <si>
    <t>item</t>
  </si>
  <si>
    <t>descripcion</t>
  </si>
  <si>
    <t>calificacion 1</t>
  </si>
  <si>
    <t>calificacion 2</t>
  </si>
  <si>
    <t>Cedula</t>
  </si>
  <si>
    <t>Libreta Militar</t>
  </si>
  <si>
    <t>Cert.Procuraduria General de la Nacion.</t>
  </si>
  <si>
    <t>Antecedentes Judiciales</t>
  </si>
  <si>
    <t>Registro Nacional de Medidas Correctivas</t>
  </si>
  <si>
    <t>Certificado Existencia y Rep Legal</t>
  </si>
  <si>
    <t>RUT</t>
  </si>
  <si>
    <t>RUP</t>
  </si>
  <si>
    <t>Garantia de seriedad de la oferta</t>
  </si>
  <si>
    <t>Declaracion de Mantenimiento de la Oferta</t>
  </si>
  <si>
    <t>CAPACIDAD FINANCIERA Y ORGANIZACIONAL</t>
  </si>
  <si>
    <t>PERSONA JURDICA</t>
  </si>
  <si>
    <t xml:space="preserve">PERSONA NATURAL/REPRESENTANTE LEGAL </t>
  </si>
  <si>
    <t>DIFERENCIA</t>
  </si>
  <si>
    <t>PROPUESTA</t>
  </si>
  <si>
    <t>REVISION</t>
  </si>
  <si>
    <t>calificacion 3</t>
  </si>
  <si>
    <t>VALOR PRESUPUESTO OFICIAL</t>
  </si>
  <si>
    <t>VALOR PROPUESTA</t>
  </si>
  <si>
    <t>REVISION ARITMETICA</t>
  </si>
  <si>
    <t>Cert. Contraloria</t>
  </si>
  <si>
    <t>Certificacion Seguridad Social y Parafiscales</t>
  </si>
  <si>
    <t>ACREDITACION 1</t>
  </si>
  <si>
    <t xml:space="preserve">SMMLV </t>
  </si>
  <si>
    <t>DOCUMENTOS PRESENTADOS</t>
  </si>
  <si>
    <t>CODIGOS UNSPSC</t>
  </si>
  <si>
    <t>ACREDITACION 2</t>
  </si>
  <si>
    <t>ANEXO EXPERIENCIA ESPECIFICA</t>
  </si>
  <si>
    <t>PROPONENTE 1</t>
  </si>
  <si>
    <t>PROPONENTE 2</t>
  </si>
  <si>
    <t>PROPONENTE 3</t>
  </si>
  <si>
    <t>EVALUACION</t>
  </si>
  <si>
    <t>AÑO DE VERIFICACION</t>
  </si>
  <si>
    <t>PERFIL DEL PROPONENTE</t>
  </si>
  <si>
    <t>1. PELFIL DEL PROPONENTE</t>
  </si>
  <si>
    <t>EXPERIENCIA ESPECIFICA</t>
  </si>
  <si>
    <t>3,DOCUMENTOS QUE CONFORMAN LA OFERTA</t>
  </si>
  <si>
    <t>PATRIMONIO - igual o superior al 50% del valor de la oferta.</t>
  </si>
  <si>
    <t>CAPITAL DE TRABAJO - igual o mayor al 50% del valor de la oferta.</t>
  </si>
  <si>
    <t>INDICE DE LIQUIDEZ - igual o mayor a 1.0</t>
  </si>
  <si>
    <t>INDICE DE ENDEUDAMIENTO - menor o igual a 60%.</t>
  </si>
  <si>
    <t>RAZON DE COBERTURA DE INTERES - igual o mayor a uno (1) o indeterminado</t>
  </si>
  <si>
    <t>RENTABILIDAD DEL PATRIMONIO - igual o mayor a CERO (0).</t>
  </si>
  <si>
    <t>RENTABILIDAD DEL ACTIVO - igual o mayor a CERO (0).</t>
  </si>
  <si>
    <t>PUNTOS OTORGADOS</t>
  </si>
  <si>
    <t>CONSECUTIVO</t>
  </si>
  <si>
    <t>CONTRATISTA</t>
  </si>
  <si>
    <t xml:space="preserve"> CALIFICACION DE  LAS CONDICIONES ECONOMICAS - PRECIO</t>
  </si>
  <si>
    <t>METODO ASIGNADO</t>
  </si>
  <si>
    <t>PROPONENTE</t>
  </si>
  <si>
    <t>VALOR PROPUESTA DESPUES DE CORRECCION ARITMETICA</t>
  </si>
  <si>
    <t>FORMULA PARA LA ASIGNACION DEL PUNTAJE</t>
  </si>
  <si>
    <t>ASIGNACION DE PUNTAJE</t>
  </si>
  <si>
    <t>CALCULO PROMEDIO ARITMETICO (PA)</t>
  </si>
  <si>
    <t>FORMULA</t>
  </si>
  <si>
    <t>calificacion 4</t>
  </si>
  <si>
    <t>CALIFICACION DEL OFERENTE</t>
  </si>
  <si>
    <t>PARTICIPACION</t>
  </si>
  <si>
    <t>VALORES</t>
  </si>
  <si>
    <t xml:space="preserve">CAPACIDAD FINANCIERA </t>
  </si>
  <si>
    <t>INTEGRANTE 1</t>
  </si>
  <si>
    <t>INTEGRANTE 2</t>
  </si>
  <si>
    <t>INTEGRANTE 3</t>
  </si>
  <si>
    <t>VALOR OFERTA ECONOMICA</t>
  </si>
  <si>
    <t>50% OFERTA ECONOMICA</t>
  </si>
  <si>
    <t xml:space="preserve">AÑO </t>
  </si>
  <si>
    <t>CAPACIDAD FINANCIERA</t>
  </si>
  <si>
    <t>CUMPLE/NO CUMPLE</t>
  </si>
  <si>
    <t>INFORMACION FINANCIERA</t>
  </si>
  <si>
    <t>PATRIMONIO</t>
  </si>
  <si>
    <t xml:space="preserve">CUMPLE </t>
  </si>
  <si>
    <t>ACTIVO CORRIENTE</t>
  </si>
  <si>
    <t>INDICE DE LIQUIDEZ</t>
  </si>
  <si>
    <t>,=&gt; 1,00</t>
  </si>
  <si>
    <t>ACTIVO TOTAL</t>
  </si>
  <si>
    <t>CAPITAL DE TRABAJO</t>
  </si>
  <si>
    <t>PASIVO CORRIENTE</t>
  </si>
  <si>
    <t>INDICE DE ENDEUDAMIENTO</t>
  </si>
  <si>
    <t>,=&lt;60%</t>
  </si>
  <si>
    <t>PASIVO TOTAL</t>
  </si>
  <si>
    <t>RENTABILIDAD DEL PATRIMONIO</t>
  </si>
  <si>
    <t>,=&gt; 0,00</t>
  </si>
  <si>
    <t>RENTABILIDAD DEL ACTIVO</t>
  </si>
  <si>
    <t>UTILIDAD/PERDIDA OPERACIONAL</t>
  </si>
  <si>
    <t>RAZON DE COBERTURA DE INTERES</t>
  </si>
  <si>
    <t>GASTOS DE INTERESES</t>
  </si>
  <si>
    <t>INDICADORES DE INFORMACION FINANCIERA</t>
  </si>
  <si>
    <t>RAZON DE COBERTURA DE INTERESES</t>
  </si>
  <si>
    <t>INDICADORES  CAPACIDAD ORGANIZACIONAL</t>
  </si>
  <si>
    <t>PROPONENTE 4</t>
  </si>
  <si>
    <t>ACREDITACION 3</t>
  </si>
  <si>
    <t>MENOR VALOR</t>
  </si>
  <si>
    <t>P=(Pmax*Vmo)/Pe</t>
  </si>
  <si>
    <t>Pmax</t>
  </si>
  <si>
    <t>evaluacion maxima</t>
  </si>
  <si>
    <t>Vmo</t>
  </si>
  <si>
    <t>VALOR TOTAL</t>
  </si>
  <si>
    <t>VALOR DE LA OFERTA SEGÚN ANEXO</t>
  </si>
  <si>
    <t>,=&gt; 50% V/OE</t>
  </si>
  <si>
    <t>SOLICITUD DE OFERTA 002 DE 2023</t>
  </si>
  <si>
    <t>CONTRATAR EL SERVICIO A TODO COSTO DE ALIMENTACIÓN PARA LOS ESTUDIANTES DE LA UNIVERSIDAD DE NARIÑO BENEFICIARIOS DEL PROGRAMA DE BECAS DE ALIMENTACIÓN EN LAS SEDES DE LOS MUNICIPIOS DE PASTO, IPIALES, TÚQUERRES Y TUMACO</t>
  </si>
  <si>
    <t>DISCRIMINADO ASI</t>
  </si>
  <si>
    <t>LOTE 1:</t>
  </si>
  <si>
    <t>PROPONENTE 5</t>
  </si>
  <si>
    <t>calificacion 5</t>
  </si>
  <si>
    <t>PROPONENTE 6</t>
  </si>
  <si>
    <t>calificacion 6</t>
  </si>
  <si>
    <t>LOTE 2:</t>
  </si>
  <si>
    <t>LOTE 3:</t>
  </si>
  <si>
    <t>OBJETO SOCIAL Y/O ACTIVIDAD ECONOMICA RELACIONADA CON EL OBJETO A CONTRATAR</t>
  </si>
  <si>
    <t>MENOR VALOR - 60 PUNTOS</t>
  </si>
  <si>
    <t>BECAS DE ALIMENTACION ADICIONALES -  10 PUNTOS</t>
  </si>
  <si>
    <t>INCREMENTO HASTA UN 15% EN LAS PORCIONES ESTABLECIDAS EN LA MINUTA PATRON  - 20 PUNTOS</t>
  </si>
  <si>
    <t>APOYO A LA INDUSTRIA NACIONAL  - 10/5 PUNTOS</t>
  </si>
  <si>
    <t>LOTE 1 (PASTO TUQUERRES)</t>
  </si>
  <si>
    <t>PUNTAJE TOTAL OBTENIDO LOTE 1</t>
  </si>
  <si>
    <t>% OFERTADO DE INCREMENTO DE  LA PORCION</t>
  </si>
  <si>
    <t>MUNICIPIO</t>
  </si>
  <si>
    <t>DECRIPCION</t>
  </si>
  <si>
    <t>BECA DE ALIMENTACION</t>
  </si>
  <si>
    <t>PASTO</t>
  </si>
  <si>
    <t>TUQUER</t>
  </si>
  <si>
    <t>ESPECIFICAION TECNICA</t>
  </si>
  <si>
    <t>Desayuno compuesto por bebida caliente, porción de proteína, porción de harina, porción de fruta - Almuerzo compuesto por porción de sopa, porción de proteína, grano, tubérculo, cereal (arroz), ensalada y bebida fría (jugo)</t>
  </si>
  <si>
    <t>UNIDAD</t>
  </si>
  <si>
    <t>1 BECA</t>
  </si>
  <si>
    <t>CANTIDAD DIARIAS</t>
  </si>
  <si>
    <t>DIAS DE SERVICIO</t>
  </si>
  <si>
    <t>VALOR UNITARIO  CON IMPUESTOS</t>
  </si>
  <si>
    <t>VALOR TOTAL CON IMPUESTOS</t>
  </si>
  <si>
    <t>VR UNITARIO SIN IMPOCONSUMO</t>
  </si>
  <si>
    <t>VALOR IMPOCONSUMO</t>
  </si>
  <si>
    <t>VALOR TOTAL UNITARIO INCLUYE IMPOCONSUMO</t>
  </si>
  <si>
    <t>VALOR TOTAL DE LOS SERVICIOS A CONTRATAR INCLUYE IMPOCOMSUMO</t>
  </si>
  <si>
    <t>NOTAS</t>
  </si>
  <si>
    <t>TOLERANCIA</t>
  </si>
  <si>
    <t>PO-PE</t>
  </si>
  <si>
    <t>LOTE 2 (IPIALES)</t>
  </si>
  <si>
    <t xml:space="preserve">BECAS ADICIONALES </t>
  </si>
  <si>
    <t>BECAS ADICIONALES SEDE TUQUERRES</t>
  </si>
  <si>
    <t>BECAS ADICIONALES SEDE PASTO</t>
  </si>
  <si>
    <t>PUNTAJE TOTAL OBTENIDO LOTE 2</t>
  </si>
  <si>
    <t>LOTE 3 (TUMACO)</t>
  </si>
  <si>
    <t>PUNTAJE TOTAL OBTENIDO LOTE 3</t>
  </si>
  <si>
    <t>IPIALES</t>
  </si>
  <si>
    <t>TUMACO</t>
  </si>
  <si>
    <t>LOTE 1 (PASTO - TUQUERRES)</t>
  </si>
  <si>
    <t>IMPOCONSUMO DE LA PROPUESTA</t>
  </si>
  <si>
    <t>VALOR PROPUESTA DESPUES DE CORRECCION ARITMETICA SIN IMPOCONSUMO</t>
  </si>
  <si>
    <t>valor de la oferta mas baja sin IMPOCONSUMO</t>
  </si>
  <si>
    <t>NOTA: Pe=Propuesta evaluada sin impoconsumo</t>
  </si>
  <si>
    <t>CERTIFICADOS EN LA PREPARACION Y/O MANIPULACION DE ALIMENTOS</t>
  </si>
  <si>
    <t>CERTIFICACIÓN DE NO ENCONTRARSE EN CURSO EN INHABILIDADES E INCOMPATIBILIDADES</t>
  </si>
  <si>
    <t>*</t>
  </si>
  <si>
    <t>DOCUMENTO DE CONFORMACION DE
PROPONENTE PLURAL</t>
  </si>
  <si>
    <t>VER EVALUACION EN LA PESTAÑA EXP.ESP.</t>
  </si>
  <si>
    <t>VALOR TOTAL DE LOS LOTES OFERTADOS</t>
  </si>
  <si>
    <t>ASOFORMANDO-COLOMBIA</t>
  </si>
  <si>
    <t>cumple</t>
  </si>
  <si>
    <t xml:space="preserve">No cumple con lo establecido en el literal F) "las ofertas que no esten amparadas por garantia de seriedad, no seran tenidas en cuenta, ni evaluadas". Numeral 14 seccion 1. </t>
  </si>
  <si>
    <t>CORAFROSALUD-COLOMBIA</t>
  </si>
  <si>
    <t>Cumple</t>
  </si>
  <si>
    <t>COOPUMNAR</t>
  </si>
  <si>
    <t>ver evaluacion en la pestaña rev arit</t>
  </si>
  <si>
    <t>Presenta correccion aritmetica</t>
  </si>
  <si>
    <t>Presenta cedula MARTHA ISABEL CORDOBA ARAUJO C.C 30713671</t>
  </si>
  <si>
    <t>NA</t>
  </si>
  <si>
    <t xml:space="preserve">PRESENTA DOCUMENTO RL FECHADO 30 DE ENERO DE 2023, SE VERIFICO EN PAGINA DE CONTRALORIA </t>
  </si>
  <si>
    <t>CUMPLE</t>
  </si>
  <si>
    <t xml:space="preserve">PRESENTA DOCUMENTO DOCUMENTO COOPUMNAR FECHADO 30 DE ENERO DE 2023, SE VERIFICO EN PAGINA DE CONTRALORIA </t>
  </si>
  <si>
    <t xml:space="preserve">PRESENTA DOCUMENTO RL FECHADO 30 DE ENERO DE 2023, SE VERIFICO EN PAGINA DE PROCURADURIA </t>
  </si>
  <si>
    <t xml:space="preserve">PRESENTA DOCUMENTO  COOPUMNAR FECHADO 30 DE ENERO DE 2023, SE VERIFICO EN PAGINA DE PROCURADURIA </t>
  </si>
  <si>
    <t xml:space="preserve">PRESENTA DOCUMENTO RL FECHADO 30 DE ENERO DE 2023, SE VERIFICO EN PAGINA DE POLICIA NACIONAL </t>
  </si>
  <si>
    <t>PRESENTA CORRECTAMENTE</t>
  </si>
  <si>
    <t>PRESENTA</t>
  </si>
  <si>
    <t>ALCALDIA MUNICIPAL DE IPIALES - No 522 DE 2016 - SUMINISTRO DE COMPLEMENTOS ALIMENTARIOS JORNADA DE LA MAÑANA, DE LA TARDE Y/O ALMUERZOS EN LAS MODALIDADES DE RACION PREPARADA EN SITIO Y RACION INDUSTRIALIZADA, NECESARIOS PARA PRESTAR EL SERVICIO DE COMEDOR ESCOLAR A TITULARES DE DERECHO FOCALIZADOS DENTRO DE LOS ESTABLECIMIENTOS EDUCATIVOS OFICIALES DEL ÁREA URBANA Y RURAL DEL MUNICIO DE IPIALES, DURANTE LOS 40 DIAS CALENTARIO ESCOLAR SEGUNDO SEMESTRE AÑO 2016</t>
  </si>
  <si>
    <t xml:space="preserve">UNION TEMPORAL ALIMENTAR PAE IPIALES 2016 </t>
  </si>
  <si>
    <t>UNION TEMPORAL UNIDOS POR PASTO</t>
  </si>
  <si>
    <t xml:space="preserve">ALCALDIA DE PASTO - CONTRATO No 20162770, EL CONTRATISTA SE COMPROMETE PARA CON EL MUNICIPIO DE PASTO - SECRETARIA DE EDUCACION A PRESTAR EL SERVICIO DE IMPLEMENTACION DEL PROGRAMA DE ALIMENTACION ESCOLAR A TRAVES DEL CUAL SE BRINDA UN COMPLEMENTO ALIMENTARIO Y/O ALMUERZO A LOS NIÑOS, NIÑAS, ADOLESCENTES Y JOVENES DE LA MATRICULA OFICIAL DE LOS 44 ESTABLECIMIENTOS EDUCATIVOS OFICIALES DE LAS JORNADAS MAÑANA, TARDE Y JORNADA UNICA CONFORME A LAS ESPECIFICACIONES ESPECIFICAS EXPRESAS EN LA RESOLUCION 16432 DE 2015 POR LA CUAL SE EXPIDEN LOS LINEAMIENTOS TECNICOS - ADINISTRATIVOS, LOS ESCOLARES Y LAS CONDICIONES MINIMAS DEL PROGRAMA DE ALIMENTRACION ESCOLAR - PAE, EXPEDIDA POR EL MINISTERIO DE EDUCACION NACIONAL Y LOS ESTUDIOS PREVIOS, CONSISTENTE EN UN COMPLEMENTO ALIMENTARIO A.M/P.M. Y/O ALMUERZO A LOS NIÑOS, NIÑAS , ADOLESCENTES Y JOVENES INSCRITOS EN LA MATRICULA OFICIAL SIMAT DE LAS JORNADAS MAÑANA, TARDE Y/O UNICA, SEGUN EL CUADRO DE CARACTERISTICAS CANTIDADES Y ESPECIFICACIONES. </t>
  </si>
  <si>
    <t xml:space="preserve">MINUTA CONTRACTUAL - ACTA DE LIQUIDACION BILATERAL DE CONTRATO DE PRESTACION DE SERVICIOS </t>
  </si>
  <si>
    <t>COMFINAGRO S.A. 20210599 El Contratista se compromete para con el Municipio de Pasto-Secretara de Educacin, a
prestar el servicio de implementacin del programa de alimentacin escolar a travs del cual se brinda
un complemento alimentario y/o almuerzo a los nios, nias, adolescentes y jvenes de la matrcula
oficial de los 48 establecimientos educativos oficiales de las jornadas maana, tarde y jornada nica,
conforme a las especificaciones tcnicas de la resolucin 29452 de 2017 por la cual se expiden los
lineamientos tcnicos - administrativos, los estndares y las condiciones mnimas del programa de
alimentacin escolar- PAE, expedida por el Ministerio de Educacin Nacional, las resoluciones 006 y
007 de 2020 expedidas por Unidad Administrativa Especial para la Alimentacin Escolar Alimentos para
Aprender y los estudios previos, segn el cuadro de caractersticas, cantidades y especificaciones</t>
  </si>
  <si>
    <t xml:space="preserve">UNION TEMPORAL UNIDOS POR PASTO 2021 </t>
  </si>
  <si>
    <t>CERTIFICACION EXPEDIDA POR EL CONTRATANTE - NO PRESNTA SEGUNDA ACREDITACION SEGÚN LO ESTABLECIDO EN EL LITERAL 11 EXPERIENCIA ESPECIFICA NUMERAL 3 SECCION 1 " (...)El oferente deberá
acreditar
experiencia
solicitada con la
presentación de
mínimo dos o más de
los siguientes
documentos:
1. Copia del
contrato
2. Acta de
Liquidación.
3. Acta de Recibo
Final.
4. Factura
debidamente
presentada a la
DIAN.
5. Certificación
expedida por el
contratante"</t>
  </si>
  <si>
    <t>ACTA DE LIQUIDACION - NO PRESNTA SEGUNDA ACREDITACION SEGÚN LO ESTABLECIDO EN EL LITERAL 11 EXPERIENCIA ESPECIFICA NUMERAL 3 SECCION 1  (...) " El oferente deberá
acreditar
experiencia
solicitada con la
presentación de
mínimo dos o más de
los siguientes
documentos:
1. Copia del
contrato
2. Acta de
Liquidación.
3. Acta de Recibo
Final.
4. Factura
debidamente
presentada a la
DIAN.
5. Certificación
expedida por el
contratante"</t>
  </si>
  <si>
    <t xml:space="preserve">609,88 EQUIVALENTES AL 50 % DE PARTICIPACION EN LA UNION TEMPORAL  </t>
  </si>
  <si>
    <t xml:space="preserve">55 - SE CORRIGE CONSECUTIVO SEGÚN RUP PRESENTADO </t>
  </si>
  <si>
    <t xml:space="preserve">704,9883 EQUIVALENTE AL 17% DE LA PARTICIPACION DE LA UNION TEMPORAL </t>
  </si>
  <si>
    <t xml:space="preserve">NO CUMPLE </t>
  </si>
  <si>
    <t xml:space="preserve">NO PRESENTA CORRECTAMENTE EL RUP PARA SU VERIFICACION </t>
  </si>
  <si>
    <t>NO PRESENTA CORRECTAMENTE EL RUP</t>
  </si>
  <si>
    <t xml:space="preserve">PRESENTA DOCUMENTO FECHADO A 2022/11/18 FECHA DE EXPEDICION MAYOR A 30 DIAS DE LA RECEPCION DE LA PROPUESTAS </t>
  </si>
  <si>
    <t>PRESENTA BENEFICIARIO UNIVERSIDAD DE NARIÑO VALOR ASEGURADO $75464321,40</t>
  </si>
  <si>
    <t xml:space="preserve">PRESENTA CERTIFICACION DE SANDRA BASTIDAS, SANDRA GOMEZ, ALBA MONTENEGRO, MARIA TUTISTAR, ANA ROSERO, </t>
  </si>
  <si>
    <t>NO OFERTA</t>
  </si>
  <si>
    <t xml:space="preserve">AVENTON AL SUR </t>
  </si>
  <si>
    <t xml:space="preserve">Cumple con el perfil </t>
  </si>
  <si>
    <t>CORSOCIAL-COLOMBIA</t>
  </si>
  <si>
    <t>cumple con el perfil</t>
  </si>
  <si>
    <t>UNION TEMPORAL MEJORHABITAT COPEX</t>
  </si>
  <si>
    <t xml:space="preserve">Para que las propuestas sean consideradas artificialmente bajas la diferencia debe sobrepasar el valor de 150928642,8 pesos. Según la revision aritmetica realizada a la oferta de la union temporal mejorhabitat copex, es superior al limite antes indicado, por lo tanto se requerira segun metodologia la sustentacion de que no incurre en precios artificialmente bajos. </t>
  </si>
  <si>
    <t xml:space="preserve">Se requiere aclaracion por posible oferta por precios artificialmente bajos </t>
  </si>
  <si>
    <t xml:space="preserve">cumple correctamente </t>
  </si>
  <si>
    <t>PRESENTA CC CRHISTIAN GIANI JIMENEZ BECERRA 16944187 Y CARLOS ANDRES MUÑOZ LASSO CC 1085253481</t>
  </si>
  <si>
    <t>PRESENTA TARJETA MILITAR NUMERO 1085253481 Y 1PRESENTA TARJETA MILITAR 16944187</t>
  </si>
  <si>
    <t xml:space="preserve">PRESENTA DOCUMENTO DOCUMENTO FUNDACION PROSOCIAL Y DEL MEDIO AMBIENTE MEJORHABITAT  FECHADO FECHADO 01 DE FEBRERO DE 2023, SE VERIFICO EN PAGINA DE CONTRALORIA - PRESENTA DOCUMENTO DOCUMENTO COMERCIAL COPEX SAS FECHADO FECHADO 01 DE FEBRERO DE 2023, SE VERIFICO EN PAGINA DE CONTRALORIA </t>
  </si>
  <si>
    <t xml:space="preserve">PRESENTA DOCUMENTO FECHADO EL 25 DE ENERO DE 2023 DE CARLOS ANDRES MUÑOZ LASSO, VERIFICADO EN PAGINA DE LA CONTRALORIA - PRESENTA DOCUMENTO FECHADO EL 03 DE FEBRERO DE 2023 DE CRHISTIAN GIANI JIMENEZ BECERRA, VERIFICADO EN PAGINA DE CONTRALORIA </t>
  </si>
  <si>
    <t xml:space="preserve">PRESENTA DOCUMENTO  FUNDACION PROSOCIAL Y DEL MEDIO AMBIENTE MEJORHABITAT FECHADO 01 DE FEBRERO DE 2023, SE VERIFICO EN PAGINA DE PROCURADURIA - PRESENTA DOCUMENTO  COMERCIAL COPEX FECHADO 26 DE ENERO DE 2023, SE VERIFICO EN PAGINA DE PROCURADURIA </t>
  </si>
  <si>
    <t xml:space="preserve">PRESENTA DOCUMENTO DE CARLOS ANDRES MUÑOZ LASSO FECHADO E 25 DE ENERO DE 2023, SE VERIFICO EN PAGINA DE PROCURADURIA - PRESENTA DOCUMENTO DE CRHISTIAN GIANI JIMENEZ FECHADO EL 03 DE FEBRERO DE 2023, SE VERIFICO EN PAGINA DE PROCURADURIA </t>
  </si>
  <si>
    <t xml:space="preserve">PRESENTA DOCUMENTO CRHISTIAN GIANI JIMENEZ BECERRA FECHADO EL 03 DE FEBRERO DE 2023, SE VERIFICO EN PAGINA DE POLICIA NACIONAL - PRESENTA DOCUMENTO CARLOS ANDRES MUÑOZ LASSO FECHADO EL 25 DE ENERO DE 2023, SE VERIFICO EN PAGINA DE POLICIA NACIONAL </t>
  </si>
  <si>
    <t>PRESENTA DOCUMENTO DE CRHISTIAN GIANI JIMENEZ BECERRA FECHADO EL 03 DE FEBRERO DE 2023, SE VERIFICO EN PAGINA DE POLICIA NACIONAL - PRESENTA DOCUMENTO DE CARLOS ANDRES MUÑOZ LASSO FECHADO EL 25 DE ENERO DE 2023, SE VERIFICO EN PAGINA DE POLICIA NACIONAL</t>
  </si>
  <si>
    <t>PRESENTA CORRECTAMENTE FUNDACION MEJORHABITAT Y COMERCIAL COPEX SAS</t>
  </si>
  <si>
    <t>PRESENTA DOCUMENTO REVISORA FISCAL DE FUNDACION MEJORHABITAT -  CORPORACION COPEX PRESENTA DOCUMENTO FIRMADO POR CONTADOR NO CUMPLIENDO POR LO ESTIPULADO POR ARTICULO 50 DE LA LEY 789 DE 2002</t>
  </si>
  <si>
    <t>NO CUMPLE</t>
  </si>
  <si>
    <t xml:space="preserve">SERVICIO NACIONAL DE APRENDIZAJE SENA - NUMERO DE CONTRATO 00000399 DE 2018 - CONTRATAR LA PRESTACION DE SERVICIOS DE APOYO LOGISTICO PARA LA EJECUCION DE ACTIVIDADES DE LOS DIFERENTES COMPONENTES DEL PLAN DE BIENESTAR DE APRENDICES DEL CENTRO AGROFORESTAL Y ACUICOLA ARAPAIMA, DE LOS PROGRAMAS DE FORMACION REGULAR PARA LA REGIONAL PUTUMAYO. </t>
  </si>
  <si>
    <t xml:space="preserve">CONTRATO - ACTA DE LIQUIDACION </t>
  </si>
  <si>
    <t>90 10 15 - 90 10 16</t>
  </si>
  <si>
    <t>CARLOS ANDRES MUÑOZ LASSO</t>
  </si>
  <si>
    <t xml:space="preserve">PROMOTORA DE TURISMO DE NARIO LIMITADA TURNARIÑO LTDA - NO REFERENCIA NUMERO DE CONTRATO, NO REFERENCIA OBJETO DE CONTRATO. POR LO TANTO SE VERIFICA LA DESCRIPCION DEL SERVICIO PRESTADO, ENCONTRANDO QUE EL SERVICIO DE TRANSPORTE CORRESPONDE AL 90,72% DEL TOTAL DEL CONTRATO Y EL DE ALIMENTACION CORRESPONDE AL 9,28% DEL TOTAL DEL CONTRATO. POR LO TANTO NO ACREDITA LA CONDICION SOLICITADA EN EL LITERAL 11, NUMERAL 3, SECCION 1 DE LA PRESENTE SOLICITUD DE OFERTA </t>
  </si>
  <si>
    <t>FUNDACION MEJORHABITAT</t>
  </si>
  <si>
    <t xml:space="preserve">SOCIEDAD TELEVISION DEL PACIFICO LTDA. - TELEPACIFICO - PRESTACION DE SERVICIO DE SUMINISTRO DE ALIMENTACION Y CATERING PARA EL PERSONAL VINCULADO A LAS PRODUCCION Y PROYECTOS DEL CANAL </t>
  </si>
  <si>
    <t>90 10 15 - 90 10 17</t>
  </si>
  <si>
    <t xml:space="preserve">PRESENTA </t>
  </si>
  <si>
    <t>NOTA</t>
  </si>
  <si>
    <t>UNA VEZ SUMADO LAS ACREDITACIONES QUE SE DIERON COMO VALIDAS NO CUMPLE CON EL MONTO MINIMO ESTABLECIDO EN SMMLV SOLICITADOS EN LA PRESENTE SOLICITUD DE OFERTA</t>
  </si>
  <si>
    <t>PRESENTA RUP FUNDACION MEJORHABITAT FECHADO EL 03 DE FEBRERO DE 2023 - PRESENTA RUP - PRESENTA RUP COMERCIAL COPEX FECHADO EL 03 DE FEBRERO DE 2023</t>
  </si>
  <si>
    <t>PRESENTA BENEFICIARIO UNIVERSIDAD DE NARIÑO VALOR ASEGURADO $75,464,321.40</t>
  </si>
  <si>
    <t xml:space="preserve">PRESENTA CORRECTAMENTE </t>
  </si>
  <si>
    <t xml:space="preserve">PRESENTA CERTIFICADO DE JESSICA BOTINA Y PAOLA BOTINA </t>
  </si>
  <si>
    <t xml:space="preserve">PRESENTA CORRECTAMENTE DOCUEMNTO DE INHABILIDADES EL SEÑOR CRISTIAN GIANI JIMENEZ PORMEJOR HABITATA Y EL SEÑOR CARLOS ANDRES MUÑOZ POR COPEX </t>
  </si>
  <si>
    <t xml:space="preserve">PRESENTA DOCUMENTO CONFORME </t>
  </si>
  <si>
    <t>COMERCIAL COPEX SAS</t>
  </si>
  <si>
    <t>VER EVALUACION EN LA PESTAÑA  CAP-FIN</t>
  </si>
  <si>
    <t>NO TENIDA EN CUENTA NI EVALUADA</t>
  </si>
  <si>
    <r>
      <t>No cumple según lo estipulado en el literal g) numeral 14 Evaluación y comparación de las ofertas de la sección 1. “</t>
    </r>
    <r>
      <rPr>
        <sz val="8"/>
        <color theme="1"/>
        <rFont val="Verdana"/>
        <family val="2"/>
      </rPr>
      <t>Las ofertas que sean remitida en sistemas de almacenamiento en línea o “CLOUDS”, no serán tenidas en cuenta, ni evaluadas.”</t>
    </r>
  </si>
  <si>
    <t>La propuesta no cumple al no presentar el valor unitario del almuerzo, no cumpliendo con lo especificado en el literal A, numeral 14, sección 1 "En caso de que se presenten discrepancias entre el precio unitario y el total del rubro que resulta de multiplicar el precio por unidad por la cantidad, prevalecerá el precio unitario. La corrección aritmética, por exceso o por defecto, no podrá exceder el 0.5% del valor total del ítem (incluyendo los valores de costos indirectos). Aquellas propuestas que tengan errores aritméticos, por exceso o por defecto, que excedan el 0.5% serán rechazadas. Dicha corrección aritmética por exceso o por defecto no podrá exceder el 0.1% del valor total de la propuesta, aquellas propuestas que superen el 0.1% serán rechazadas."</t>
  </si>
  <si>
    <t>No 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</si>
</sst>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.00;[Red]\-&quot;$&quot;\ #,##0.00"/>
    <numFmt numFmtId="165" formatCode="_-&quot;$&quot;\ * #,##0.00_-;\-&quot;$&quot;\ * #,##0.00_-;_-&quot;$&quot;\ * &quot;-&quot;??_-;_-@_-"/>
    <numFmt numFmtId="166" formatCode="#,##0.0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4" fillId="0" borderId="0" applyFont="0" applyFill="0" applyBorder="0" applyAlignment="0" applyProtection="0"/>
    <xf numFmtId="0" fontId="21" fillId="7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25" fillId="0" borderId="0"/>
  </cellStyleXfs>
  <cellXfs count="22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ill="1" applyAlignment="1"/>
    <xf numFmtId="4" fontId="0" fillId="0" borderId="0" xfId="0" applyNumberFormat="1" applyFill="1" applyAlignment="1"/>
    <xf numFmtId="4" fontId="4" fillId="0" borderId="1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4" fontId="0" fillId="0" borderId="0" xfId="0" applyNumberFormat="1"/>
    <xf numFmtId="4" fontId="1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" xfId="0" applyNumberFormat="1" applyBorder="1" applyAlignment="1"/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10" fontId="9" fillId="0" borderId="1" xfId="1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1" applyFont="1" applyBorder="1"/>
    <xf numFmtId="4" fontId="0" fillId="0" borderId="0" xfId="0" applyNumberFormat="1" applyAlignment="1">
      <alignment horizontal="right"/>
    </xf>
    <xf numFmtId="0" fontId="1" fillId="0" borderId="0" xfId="0" applyFont="1"/>
    <xf numFmtId="9" fontId="0" fillId="0" borderId="0" xfId="1" applyFont="1"/>
    <xf numFmtId="0" fontId="9" fillId="0" borderId="7" xfId="0" applyFont="1" applyBorder="1"/>
    <xf numFmtId="0" fontId="9" fillId="0" borderId="6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left" vertical="center"/>
    </xf>
    <xf numFmtId="0" fontId="22" fillId="0" borderId="0" xfId="2" applyFont="1" applyFill="1" applyBorder="1" applyAlignment="1" applyProtection="1"/>
    <xf numFmtId="4" fontId="22" fillId="0" borderId="0" xfId="2" applyNumberFormat="1" applyFont="1" applyFill="1" applyBorder="1" applyAlignment="1" applyProtection="1">
      <alignment horizontal="right"/>
    </xf>
    <xf numFmtId="0" fontId="23" fillId="0" borderId="9" xfId="2" applyFont="1" applyFill="1" applyBorder="1" applyAlignment="1" applyProtection="1">
      <alignment horizontal="center" vertical="center"/>
    </xf>
    <xf numFmtId="0" fontId="23" fillId="0" borderId="1" xfId="2" applyFont="1" applyFill="1" applyBorder="1" applyAlignment="1" applyProtection="1">
      <alignment horizontal="left" vertical="center"/>
    </xf>
    <xf numFmtId="0" fontId="23" fillId="0" borderId="1" xfId="2" applyFont="1" applyFill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 applyProtection="1">
      <alignment horizontal="right" vertical="center"/>
      <protection locked="0"/>
    </xf>
    <xf numFmtId="4" fontId="17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4" fontId="13" fillId="0" borderId="18" xfId="0" applyNumberFormat="1" applyFont="1" applyBorder="1" applyAlignment="1">
      <alignment horizontal="right"/>
    </xf>
    <xf numFmtId="165" fontId="22" fillId="0" borderId="0" xfId="6" applyNumberFormat="1" applyFont="1" applyAlignment="1">
      <alignment horizontal="center" vertical="center"/>
    </xf>
    <xf numFmtId="4" fontId="0" fillId="0" borderId="0" xfId="0" applyNumberFormat="1" applyFill="1" applyAlignment="1">
      <alignment horizontal="right"/>
    </xf>
    <xf numFmtId="4" fontId="5" fillId="0" borderId="5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0" fontId="18" fillId="0" borderId="6" xfId="0" applyFont="1" applyBorder="1"/>
    <xf numFmtId="4" fontId="1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 applyProtection="1">
      <alignment horizontal="right"/>
      <protection locked="0"/>
    </xf>
    <xf numFmtId="0" fontId="0" fillId="0" borderId="1" xfId="0" applyFill="1" applyBorder="1"/>
    <xf numFmtId="0" fontId="25" fillId="0" borderId="8" xfId="0" applyFont="1" applyBorder="1" applyAlignment="1">
      <alignment horizontal="center"/>
    </xf>
    <xf numFmtId="0" fontId="19" fillId="9" borderId="5" xfId="0" applyFont="1" applyFill="1" applyBorder="1"/>
    <xf numFmtId="4" fontId="1" fillId="0" borderId="0" xfId="0" applyNumberFormat="1" applyFont="1" applyAlignment="1">
      <alignment horizontal="left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4" fontId="17" fillId="0" borderId="2" xfId="0" applyNumberFormat="1" applyFont="1" applyBorder="1" applyAlignment="1" applyProtection="1">
      <alignment horizontal="right" vertical="center"/>
      <protection locked="0"/>
    </xf>
    <xf numFmtId="0" fontId="22" fillId="0" borderId="15" xfId="2" applyFont="1" applyFill="1" applyBorder="1" applyAlignment="1" applyProtection="1">
      <alignment vertical="center"/>
    </xf>
    <xf numFmtId="0" fontId="22" fillId="0" borderId="7" xfId="2" applyFont="1" applyFill="1" applyBorder="1" applyAlignment="1" applyProtection="1">
      <alignment vertical="center"/>
    </xf>
    <xf numFmtId="4" fontId="22" fillId="0" borderId="15" xfId="2" applyNumberFormat="1" applyFont="1" applyFill="1" applyBorder="1" applyAlignment="1" applyProtection="1">
      <alignment vertical="center"/>
    </xf>
    <xf numFmtId="4" fontId="22" fillId="0" borderId="15" xfId="2" applyNumberFormat="1" applyFont="1" applyFill="1" applyBorder="1" applyAlignment="1" applyProtection="1">
      <alignment vertical="center" wrapText="1"/>
    </xf>
    <xf numFmtId="4" fontId="22" fillId="0" borderId="19" xfId="2" applyNumberFormat="1" applyFont="1" applyFill="1" applyBorder="1" applyAlignment="1" applyProtection="1">
      <alignment horizontal="center" vertical="center" wrapText="1"/>
    </xf>
    <xf numFmtId="4" fontId="22" fillId="0" borderId="8" xfId="2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/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Alignment="1"/>
    <xf numFmtId="0" fontId="1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1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9" borderId="5" xfId="0" applyFont="1" applyFill="1" applyBorder="1" applyAlignment="1">
      <alignment horizontal="center"/>
    </xf>
    <xf numFmtId="0" fontId="19" fillId="5" borderId="5" xfId="0" applyFont="1" applyFill="1" applyBorder="1"/>
    <xf numFmtId="0" fontId="19" fillId="5" borderId="5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0" fillId="0" borderId="1" xfId="0" applyFont="1" applyBorder="1"/>
    <xf numFmtId="0" fontId="20" fillId="0" borderId="1" xfId="0" applyFont="1" applyBorder="1" applyAlignment="1">
      <alignment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7" fillId="8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8" fillId="1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2" fillId="4" borderId="21" xfId="2" applyFont="1" applyFill="1" applyBorder="1" applyAlignment="1" applyProtection="1">
      <alignment horizontal="center" vertical="center"/>
    </xf>
    <xf numFmtId="0" fontId="22" fillId="4" borderId="11" xfId="2" applyFont="1" applyFill="1" applyBorder="1" applyAlignment="1" applyProtection="1">
      <alignment horizontal="center" vertical="center"/>
    </xf>
    <xf numFmtId="0" fontId="22" fillId="4" borderId="12" xfId="2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165" fontId="22" fillId="0" borderId="9" xfId="6" applyNumberFormat="1" applyFont="1" applyBorder="1" applyAlignment="1">
      <alignment horizontal="center" vertical="center"/>
    </xf>
    <xf numFmtId="165" fontId="22" fillId="0" borderId="16" xfId="6" applyNumberFormat="1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165" fontId="22" fillId="0" borderId="2" xfId="6" applyNumberFormat="1" applyFont="1" applyBorder="1" applyAlignment="1">
      <alignment horizontal="center" vertical="center"/>
    </xf>
    <xf numFmtId="165" fontId="22" fillId="0" borderId="3" xfId="6" applyNumberFormat="1" applyFont="1" applyBorder="1" applyAlignment="1">
      <alignment horizontal="center" vertical="center"/>
    </xf>
    <xf numFmtId="165" fontId="22" fillId="0" borderId="13" xfId="6" applyNumberFormat="1" applyFont="1" applyBorder="1" applyAlignment="1">
      <alignment horizontal="center" vertical="center"/>
    </xf>
    <xf numFmtId="0" fontId="22" fillId="5" borderId="21" xfId="2" applyFont="1" applyFill="1" applyBorder="1" applyAlignment="1" applyProtection="1">
      <alignment horizontal="center" vertical="center"/>
    </xf>
    <xf numFmtId="0" fontId="22" fillId="5" borderId="11" xfId="2" applyFont="1" applyFill="1" applyBorder="1" applyAlignment="1" applyProtection="1">
      <alignment horizontal="center" vertical="center"/>
    </xf>
    <xf numFmtId="0" fontId="22" fillId="5" borderId="12" xfId="2" applyFont="1" applyFill="1" applyBorder="1" applyAlignment="1" applyProtection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22" fillId="11" borderId="21" xfId="2" applyFont="1" applyFill="1" applyBorder="1" applyAlignment="1" applyProtection="1">
      <alignment horizontal="center" vertical="center"/>
    </xf>
    <xf numFmtId="0" fontId="22" fillId="11" borderId="11" xfId="2" applyFont="1" applyFill="1" applyBorder="1" applyAlignment="1" applyProtection="1">
      <alignment horizontal="center" vertical="center"/>
    </xf>
    <xf numFmtId="0" fontId="22" fillId="11" borderId="12" xfId="2" applyFont="1" applyFill="1" applyBorder="1" applyAlignment="1" applyProtection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0" fillId="0" borderId="2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11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wrapText="1"/>
    </xf>
    <xf numFmtId="4" fontId="9" fillId="0" borderId="1" xfId="0" applyNumberFormat="1" applyFont="1" applyBorder="1" applyAlignment="1">
      <alignment horizontal="left" vertical="center" wrapText="1"/>
    </xf>
  </cellXfs>
  <cellStyles count="7">
    <cellStyle name="Bueno" xfId="2" builtinId="26"/>
    <cellStyle name="Normal" xfId="0" builtinId="0"/>
    <cellStyle name="Normal 2 10" xfId="6"/>
    <cellStyle name="Normal 3" xfId="3"/>
    <cellStyle name="Normal 7" xfId="5"/>
    <cellStyle name="Normal 8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92"/>
  <sheetViews>
    <sheetView tabSelected="1" topLeftCell="A85" zoomScaleNormal="100" workbookViewId="0">
      <pane xSplit="3" topLeftCell="D1" activePane="topRight" state="frozen"/>
      <selection activeCell="A13" sqref="A13"/>
      <selection pane="topRight" activeCell="G94" sqref="G94"/>
    </sheetView>
  </sheetViews>
  <sheetFormatPr baseColWidth="10" defaultColWidth="11.5703125" defaultRowHeight="14.25" x14ac:dyDescent="0.2"/>
  <cols>
    <col min="1" max="1" width="5.5703125" style="7" customWidth="1"/>
    <col min="2" max="2" width="5.140625" style="7" bestFit="1" customWidth="1"/>
    <col min="3" max="3" width="37.85546875" style="7" customWidth="1"/>
    <col min="4" max="4" width="20.5703125" style="7" customWidth="1"/>
    <col min="5" max="5" width="13.5703125" style="10" bestFit="1" customWidth="1"/>
    <col min="6" max="6" width="25.85546875" style="7" customWidth="1"/>
    <col min="7" max="7" width="14.85546875" style="10" bestFit="1" customWidth="1"/>
    <col min="8" max="8" width="23.42578125" style="7" customWidth="1"/>
    <col min="9" max="9" width="13.5703125" style="10" bestFit="1" customWidth="1"/>
    <col min="10" max="10" width="23.42578125" style="7" customWidth="1"/>
    <col min="11" max="11" width="13.5703125" style="10" bestFit="1" customWidth="1"/>
    <col min="12" max="12" width="23.42578125" style="7" customWidth="1"/>
    <col min="13" max="13" width="13.5703125" style="10" bestFit="1" customWidth="1"/>
    <col min="14" max="14" width="22.42578125" style="7" customWidth="1"/>
    <col min="15" max="15" width="13.5703125" style="10" bestFit="1" customWidth="1"/>
    <col min="16" max="16384" width="11.5703125" style="7"/>
  </cols>
  <sheetData>
    <row r="2" spans="2:15" ht="15" x14ac:dyDescent="0.25">
      <c r="B2" s="158" t="s">
        <v>103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2:15" ht="28.35" customHeight="1" x14ac:dyDescent="0.2">
      <c r="B3" s="161" t="s">
        <v>104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7.25" customHeight="1" x14ac:dyDescent="0.2">
      <c r="B4" s="8"/>
      <c r="C4" s="8"/>
      <c r="D4" s="8"/>
      <c r="E4" s="9"/>
      <c r="F4" s="8"/>
      <c r="G4" s="9"/>
      <c r="H4" s="8"/>
      <c r="I4" s="9"/>
      <c r="J4" s="8"/>
      <c r="K4" s="9"/>
      <c r="L4" s="8"/>
      <c r="M4" s="9"/>
      <c r="N4" s="8"/>
      <c r="O4" s="9"/>
    </row>
    <row r="5" spans="2:15" s="10" customFormat="1" ht="27" customHeight="1" x14ac:dyDescent="0.25">
      <c r="B5" s="171" t="s">
        <v>21</v>
      </c>
      <c r="C5" s="171"/>
      <c r="D5" s="100">
        <v>1051597170</v>
      </c>
      <c r="E5" s="171" t="s">
        <v>105</v>
      </c>
      <c r="F5" s="171"/>
      <c r="G5" s="101" t="s">
        <v>106</v>
      </c>
      <c r="H5" s="100">
        <v>754643214</v>
      </c>
      <c r="I5" s="101" t="s">
        <v>111</v>
      </c>
      <c r="J5" s="100">
        <v>94462056</v>
      </c>
      <c r="K5" s="101" t="s">
        <v>112</v>
      </c>
      <c r="L5" s="100">
        <v>202491900</v>
      </c>
      <c r="M5" s="172"/>
      <c r="N5" s="173"/>
      <c r="O5" s="174"/>
    </row>
    <row r="7" spans="2:15" s="10" customFormat="1" ht="21" customHeight="1" x14ac:dyDescent="0.25">
      <c r="B7" s="159" t="s">
        <v>38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2:15" s="10" customFormat="1" ht="75" customHeight="1" x14ac:dyDescent="0.25">
      <c r="B8" s="11" t="s">
        <v>0</v>
      </c>
      <c r="C8" s="11" t="s">
        <v>1</v>
      </c>
      <c r="D8" s="102" t="s">
        <v>161</v>
      </c>
      <c r="E8" s="13" t="s">
        <v>2</v>
      </c>
      <c r="F8" s="102" t="s">
        <v>164</v>
      </c>
      <c r="G8" s="13" t="s">
        <v>3</v>
      </c>
      <c r="H8" s="102" t="s">
        <v>166</v>
      </c>
      <c r="I8" s="13" t="s">
        <v>20</v>
      </c>
      <c r="J8" s="12" t="s">
        <v>198</v>
      </c>
      <c r="K8" s="13" t="s">
        <v>59</v>
      </c>
      <c r="L8" s="102" t="s">
        <v>200</v>
      </c>
      <c r="M8" s="13" t="s">
        <v>108</v>
      </c>
      <c r="N8" s="102" t="s">
        <v>202</v>
      </c>
      <c r="O8" s="13" t="s">
        <v>110</v>
      </c>
    </row>
    <row r="9" spans="2:15" s="16" customFormat="1" x14ac:dyDescent="0.25">
      <c r="B9" s="14">
        <v>1</v>
      </c>
      <c r="C9" s="15" t="s">
        <v>37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2:15" s="16" customFormat="1" ht="38.450000000000003" customHeight="1" x14ac:dyDescent="0.15">
      <c r="B10" s="14"/>
      <c r="C10" s="17" t="s">
        <v>113</v>
      </c>
      <c r="D10" s="133" t="s">
        <v>163</v>
      </c>
      <c r="E10" s="152" t="s">
        <v>236</v>
      </c>
      <c r="F10" s="133" t="s">
        <v>163</v>
      </c>
      <c r="G10" s="152" t="s">
        <v>236</v>
      </c>
      <c r="H10" s="134" t="s">
        <v>199</v>
      </c>
      <c r="I10" s="135" t="s">
        <v>162</v>
      </c>
      <c r="J10" s="218" t="s">
        <v>237</v>
      </c>
      <c r="K10" s="152" t="s">
        <v>236</v>
      </c>
      <c r="L10" s="133" t="s">
        <v>163</v>
      </c>
      <c r="M10" s="152" t="s">
        <v>236</v>
      </c>
      <c r="N10" s="134" t="s">
        <v>201</v>
      </c>
      <c r="O10" s="135" t="s">
        <v>165</v>
      </c>
    </row>
    <row r="11" spans="2:15" s="10" customFormat="1" ht="21" customHeight="1" x14ac:dyDescent="0.25">
      <c r="B11" s="159" t="s">
        <v>60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2:15" s="10" customFormat="1" ht="21" customHeight="1" x14ac:dyDescent="0.25">
      <c r="B12" s="175" t="s">
        <v>118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2:15" s="10" customFormat="1" ht="63.75" customHeight="1" x14ac:dyDescent="0.25">
      <c r="B13" s="11" t="s">
        <v>0</v>
      </c>
      <c r="C13" s="11" t="s">
        <v>1</v>
      </c>
      <c r="D13" s="12" t="str">
        <f t="shared" ref="D13:I13" si="0">+D8</f>
        <v>ASOFORMANDO-COLOMBIA</v>
      </c>
      <c r="E13" s="13" t="str">
        <f t="shared" si="0"/>
        <v>calificacion 1</v>
      </c>
      <c r="F13" s="12" t="str">
        <f t="shared" si="0"/>
        <v>CORAFROSALUD-COLOMBIA</v>
      </c>
      <c r="G13" s="13" t="str">
        <f t="shared" si="0"/>
        <v>calificacion 2</v>
      </c>
      <c r="H13" s="12" t="str">
        <f t="shared" si="0"/>
        <v>COOPUMNAR</v>
      </c>
      <c r="I13" s="13" t="str">
        <f t="shared" si="0"/>
        <v>calificacion 3</v>
      </c>
      <c r="J13" s="12" t="str">
        <f t="shared" ref="J13:K13" si="1">+J8</f>
        <v xml:space="preserve">AVENTON AL SUR </v>
      </c>
      <c r="K13" s="13" t="str">
        <f t="shared" si="1"/>
        <v>calificacion 4</v>
      </c>
      <c r="L13" s="12" t="str">
        <f t="shared" ref="L13:M13" si="2">+L8</f>
        <v>CORSOCIAL-COLOMBIA</v>
      </c>
      <c r="M13" s="13" t="str">
        <f t="shared" si="2"/>
        <v>calificacion 5</v>
      </c>
      <c r="N13" s="12" t="str">
        <f>+N8</f>
        <v>UNION TEMPORAL MEJORHABITAT COPEX</v>
      </c>
      <c r="O13" s="13" t="str">
        <f>+O8</f>
        <v>calificacion 6</v>
      </c>
    </row>
    <row r="14" spans="2:15" s="16" customFormat="1" x14ac:dyDescent="0.25">
      <c r="B14" s="14">
        <v>1</v>
      </c>
      <c r="C14" s="15" t="s">
        <v>114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6" customFormat="1" ht="67.5" x14ac:dyDescent="0.25">
      <c r="B15" s="14"/>
      <c r="C15" s="17" t="s">
        <v>22</v>
      </c>
      <c r="D15" s="115">
        <f>+'REV ARIT'!M11</f>
        <v>0</v>
      </c>
      <c r="E15" s="26"/>
      <c r="F15" s="115">
        <f>+'REV ARIT'!V11</f>
        <v>0</v>
      </c>
      <c r="G15" s="26"/>
      <c r="H15" s="115">
        <f>+'REV ARIT'!AE11</f>
        <v>753064884</v>
      </c>
      <c r="I15" s="26"/>
      <c r="J15" s="115">
        <f>+'REV ARIT'!AN11</f>
        <v>0</v>
      </c>
      <c r="K15" s="26"/>
      <c r="L15" s="115">
        <f>+'REV ARIT'!AW11</f>
        <v>0</v>
      </c>
      <c r="M15" s="26"/>
      <c r="N15" s="115">
        <f>+'REV ARIT'!BF11</f>
        <v>598806000</v>
      </c>
      <c r="O15" s="156" t="s">
        <v>204</v>
      </c>
    </row>
    <row r="16" spans="2:15" s="16" customFormat="1" x14ac:dyDescent="0.25">
      <c r="B16" s="14"/>
      <c r="C16" s="17" t="s">
        <v>23</v>
      </c>
      <c r="D16" s="115">
        <f>+'REV ARIT'!N11</f>
        <v>0</v>
      </c>
      <c r="E16" s="27"/>
      <c r="F16" s="115">
        <f>+'REV ARIT'!W11</f>
        <v>0</v>
      </c>
      <c r="G16" s="27"/>
      <c r="H16" s="115">
        <f>+'REV ARIT'!AF11</f>
        <v>753064884</v>
      </c>
      <c r="I16" s="27"/>
      <c r="J16" s="115">
        <f>+'REV ARIT'!AO11</f>
        <v>0</v>
      </c>
      <c r="K16" s="27"/>
      <c r="L16" s="115">
        <f>+'REV ARIT'!AX11</f>
        <v>0</v>
      </c>
      <c r="M16" s="27"/>
      <c r="N16" s="115">
        <f>+'REV ARIT'!BG11</f>
        <v>598806000</v>
      </c>
      <c r="O16" s="27"/>
    </row>
    <row r="17" spans="2:15" s="16" customFormat="1" x14ac:dyDescent="0.25">
      <c r="B17" s="14"/>
      <c r="C17" s="17" t="s">
        <v>48</v>
      </c>
      <c r="D17" s="27"/>
      <c r="E17" s="26" t="e">
        <f>+'V-OFERTA'!H6</f>
        <v>#DIV/0!</v>
      </c>
      <c r="F17" s="27"/>
      <c r="G17" s="26" t="e">
        <f>+'V-OFERTA'!H7</f>
        <v>#DIV/0!</v>
      </c>
      <c r="H17" s="27"/>
      <c r="I17" s="26">
        <f>+'V-OFERTA'!H8</f>
        <v>40.984430552733087</v>
      </c>
      <c r="J17" s="27"/>
      <c r="K17" s="26" t="e">
        <f>+'V-OFERTA'!H9</f>
        <v>#DIV/0!</v>
      </c>
      <c r="L17" s="27"/>
      <c r="M17" s="26" t="e">
        <f>+'V-OFERTA'!H10</f>
        <v>#DIV/0!</v>
      </c>
      <c r="N17" s="27"/>
      <c r="O17" s="26">
        <f>+'V-OFERTA'!H11</f>
        <v>60</v>
      </c>
    </row>
    <row r="18" spans="2:15" s="16" customFormat="1" ht="28.5" x14ac:dyDescent="0.25">
      <c r="B18" s="14">
        <v>2</v>
      </c>
      <c r="C18" s="15" t="s">
        <v>115</v>
      </c>
      <c r="D18" s="72"/>
      <c r="E18" s="27"/>
      <c r="F18" s="72"/>
      <c r="G18" s="27"/>
      <c r="H18" s="72"/>
      <c r="I18" s="27"/>
      <c r="J18" s="72"/>
      <c r="K18" s="27"/>
      <c r="L18" s="72"/>
      <c r="M18" s="27"/>
      <c r="N18" s="72"/>
      <c r="O18" s="27"/>
    </row>
    <row r="19" spans="2:15" s="16" customFormat="1" x14ac:dyDescent="0.25">
      <c r="B19" s="14"/>
      <c r="C19" s="17" t="s">
        <v>144</v>
      </c>
      <c r="D19" s="26">
        <v>0</v>
      </c>
      <c r="E19" s="26"/>
      <c r="F19" s="26">
        <v>0</v>
      </c>
      <c r="G19" s="26"/>
      <c r="H19" s="26">
        <v>10</v>
      </c>
      <c r="I19" s="26"/>
      <c r="J19" s="26">
        <v>0</v>
      </c>
      <c r="K19" s="26"/>
      <c r="L19" s="26">
        <v>0</v>
      </c>
      <c r="M19" s="26"/>
      <c r="N19" s="26">
        <v>7</v>
      </c>
      <c r="O19" s="26"/>
    </row>
    <row r="20" spans="2:15" s="16" customFormat="1" x14ac:dyDescent="0.25">
      <c r="B20" s="14"/>
      <c r="C20" s="17" t="s">
        <v>143</v>
      </c>
      <c r="D20" s="26">
        <v>0</v>
      </c>
      <c r="E20" s="26"/>
      <c r="F20" s="26">
        <v>0</v>
      </c>
      <c r="G20" s="26"/>
      <c r="H20" s="26">
        <v>5</v>
      </c>
      <c r="I20" s="26"/>
      <c r="J20" s="26">
        <v>0</v>
      </c>
      <c r="K20" s="26"/>
      <c r="L20" s="26">
        <v>0</v>
      </c>
      <c r="M20" s="26"/>
      <c r="N20" s="26">
        <v>3</v>
      </c>
      <c r="O20" s="26"/>
    </row>
    <row r="21" spans="2:15" s="16" customFormat="1" x14ac:dyDescent="0.25">
      <c r="B21" s="14"/>
      <c r="C21" s="17" t="s">
        <v>48</v>
      </c>
      <c r="D21" s="27"/>
      <c r="E21" s="26">
        <f>+(((D19/10)*7.5)+((D20/5)*2.5))</f>
        <v>0</v>
      </c>
      <c r="F21" s="27"/>
      <c r="G21" s="26">
        <f>+(((F19/10)*7.5)+((F20/5)*2.5))</f>
        <v>0</v>
      </c>
      <c r="H21" s="27"/>
      <c r="I21" s="26">
        <f>+(((H19/10)*7.5)+((H20/5)*2.5))</f>
        <v>10</v>
      </c>
      <c r="J21" s="27"/>
      <c r="K21" s="26">
        <f>+(((J19/10)*7.5)+((J20/5)*2.5))</f>
        <v>0</v>
      </c>
      <c r="L21" s="27"/>
      <c r="M21" s="26">
        <f>+(((L19/10)*7.5)+((L20/5)*2.5))</f>
        <v>0</v>
      </c>
      <c r="N21" s="27"/>
      <c r="O21" s="26">
        <f>+(((N19/10)*7.5)+((N20/5)*2.5))</f>
        <v>6.75</v>
      </c>
    </row>
    <row r="22" spans="2:15" s="16" customFormat="1" ht="57" x14ac:dyDescent="0.25">
      <c r="B22" s="14">
        <v>3</v>
      </c>
      <c r="C22" s="15" t="s">
        <v>116</v>
      </c>
      <c r="D22" s="73"/>
      <c r="E22" s="27"/>
      <c r="F22" s="73"/>
      <c r="G22" s="27"/>
      <c r="H22" s="73"/>
      <c r="I22" s="27"/>
      <c r="J22" s="73"/>
      <c r="K22" s="27"/>
      <c r="L22" s="73"/>
      <c r="M22" s="27"/>
      <c r="N22" s="73"/>
      <c r="O22" s="27"/>
    </row>
    <row r="23" spans="2:15" s="16" customFormat="1" x14ac:dyDescent="0.25">
      <c r="B23" s="14"/>
      <c r="C23" s="17" t="s">
        <v>120</v>
      </c>
      <c r="D23" s="103">
        <v>0</v>
      </c>
      <c r="E23" s="103"/>
      <c r="F23" s="103">
        <v>0</v>
      </c>
      <c r="G23" s="103"/>
      <c r="H23" s="103">
        <v>0.15</v>
      </c>
      <c r="I23" s="103"/>
      <c r="J23" s="103">
        <v>0</v>
      </c>
      <c r="K23" s="103"/>
      <c r="L23" s="103">
        <v>0</v>
      </c>
      <c r="M23" s="103"/>
      <c r="N23" s="103">
        <v>0.15</v>
      </c>
      <c r="O23" s="103"/>
    </row>
    <row r="24" spans="2:15" s="16" customFormat="1" x14ac:dyDescent="0.25">
      <c r="B24" s="14"/>
      <c r="C24" s="17" t="s">
        <v>48</v>
      </c>
      <c r="D24" s="27"/>
      <c r="E24" s="26">
        <f>+(D23/15%)*20</f>
        <v>0</v>
      </c>
      <c r="F24" s="27"/>
      <c r="G24" s="26">
        <f>+(F23/15%)*20</f>
        <v>0</v>
      </c>
      <c r="H24" s="27"/>
      <c r="I24" s="26">
        <f>+(H23/15%)*20</f>
        <v>20</v>
      </c>
      <c r="J24" s="27"/>
      <c r="K24" s="26">
        <f>+(J23/15%)*20</f>
        <v>0</v>
      </c>
      <c r="L24" s="27"/>
      <c r="M24" s="26">
        <f>+(L23/15%)*20</f>
        <v>0</v>
      </c>
      <c r="N24" s="27"/>
      <c r="O24" s="26">
        <f>+(N23/15%)*20</f>
        <v>20</v>
      </c>
    </row>
    <row r="25" spans="2:15" s="16" customFormat="1" ht="28.5" x14ac:dyDescent="0.25">
      <c r="B25" s="14">
        <v>4</v>
      </c>
      <c r="C25" s="15" t="s">
        <v>117</v>
      </c>
      <c r="D25" s="73"/>
      <c r="E25" s="27"/>
      <c r="F25" s="73"/>
      <c r="G25" s="27"/>
      <c r="H25" s="73"/>
      <c r="I25" s="27"/>
      <c r="J25" s="73"/>
      <c r="K25" s="27"/>
      <c r="L25" s="73"/>
      <c r="M25" s="27"/>
      <c r="N25" s="73"/>
      <c r="O25" s="27"/>
    </row>
    <row r="26" spans="2:15" s="16" customFormat="1" x14ac:dyDescent="0.25">
      <c r="B26" s="14"/>
      <c r="C26" s="17" t="s">
        <v>48</v>
      </c>
      <c r="D26" s="27"/>
      <c r="E26" s="26">
        <v>0</v>
      </c>
      <c r="F26" s="27"/>
      <c r="G26" s="26">
        <v>0</v>
      </c>
      <c r="H26" s="27" t="s">
        <v>197</v>
      </c>
      <c r="I26" s="26">
        <v>0</v>
      </c>
      <c r="J26" s="27"/>
      <c r="K26" s="26">
        <v>0</v>
      </c>
      <c r="L26" s="27"/>
      <c r="M26" s="26">
        <v>0</v>
      </c>
      <c r="N26" s="27" t="s">
        <v>205</v>
      </c>
      <c r="O26" s="26">
        <v>10</v>
      </c>
    </row>
    <row r="27" spans="2:15" s="16" customFormat="1" ht="30" x14ac:dyDescent="0.25">
      <c r="B27" s="14"/>
      <c r="C27" s="28" t="s">
        <v>119</v>
      </c>
      <c r="D27" s="27"/>
      <c r="E27" s="26" t="e">
        <f>+E24+E21+E17+E26</f>
        <v>#DIV/0!</v>
      </c>
      <c r="F27" s="27"/>
      <c r="G27" s="26" t="e">
        <f>+G24+G21+G17+G26</f>
        <v>#DIV/0!</v>
      </c>
      <c r="H27" s="27"/>
      <c r="I27" s="26">
        <f>+I24+I21+I17+I26</f>
        <v>70.984430552733087</v>
      </c>
      <c r="J27" s="27"/>
      <c r="K27" s="26" t="e">
        <f>+K24+K21+K17+K26</f>
        <v>#DIV/0!</v>
      </c>
      <c r="L27" s="27"/>
      <c r="M27" s="26" t="e">
        <f>+M24+M21+M17+M26</f>
        <v>#DIV/0!</v>
      </c>
      <c r="N27" s="27"/>
      <c r="O27" s="26">
        <f>+O24+O21+O17+O26</f>
        <v>96.75</v>
      </c>
    </row>
    <row r="28" spans="2:15" s="10" customFormat="1" ht="21" customHeight="1" x14ac:dyDescent="0.25">
      <c r="B28" s="176" t="s">
        <v>141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</row>
    <row r="29" spans="2:15" s="10" customFormat="1" ht="63.75" customHeight="1" x14ac:dyDescent="0.25">
      <c r="B29" s="11" t="s">
        <v>0</v>
      </c>
      <c r="C29" s="11" t="s">
        <v>1</v>
      </c>
      <c r="D29" s="12" t="str">
        <f>+D13</f>
        <v>ASOFORMANDO-COLOMBIA</v>
      </c>
      <c r="E29" s="12" t="str">
        <f t="shared" ref="E29:O29" si="3">+E13</f>
        <v>calificacion 1</v>
      </c>
      <c r="F29" s="12" t="str">
        <f t="shared" si="3"/>
        <v>CORAFROSALUD-COLOMBIA</v>
      </c>
      <c r="G29" s="12" t="str">
        <f t="shared" si="3"/>
        <v>calificacion 2</v>
      </c>
      <c r="H29" s="12" t="str">
        <f t="shared" si="3"/>
        <v>COOPUMNAR</v>
      </c>
      <c r="I29" s="12" t="str">
        <f t="shared" si="3"/>
        <v>calificacion 3</v>
      </c>
      <c r="J29" s="12" t="str">
        <f t="shared" si="3"/>
        <v xml:space="preserve">AVENTON AL SUR </v>
      </c>
      <c r="K29" s="12" t="str">
        <f t="shared" si="3"/>
        <v>calificacion 4</v>
      </c>
      <c r="L29" s="12" t="str">
        <f t="shared" si="3"/>
        <v>CORSOCIAL-COLOMBIA</v>
      </c>
      <c r="M29" s="12" t="str">
        <f t="shared" si="3"/>
        <v>calificacion 5</v>
      </c>
      <c r="N29" s="12" t="str">
        <f t="shared" si="3"/>
        <v>UNION TEMPORAL MEJORHABITAT COPEX</v>
      </c>
      <c r="O29" s="12" t="str">
        <f t="shared" si="3"/>
        <v>calificacion 6</v>
      </c>
    </row>
    <row r="30" spans="2:15" s="16" customFormat="1" x14ac:dyDescent="0.25">
      <c r="B30" s="14">
        <v>1</v>
      </c>
      <c r="C30" s="15" t="s">
        <v>114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s="16" customFormat="1" x14ac:dyDescent="0.25">
      <c r="B31" s="14"/>
      <c r="C31" s="17" t="s">
        <v>22</v>
      </c>
      <c r="D31" s="115">
        <f>+'REV ARIT'!M23</f>
        <v>0</v>
      </c>
      <c r="E31" s="26"/>
      <c r="F31" s="115">
        <f>+'REV ARIT'!V23</f>
        <v>0</v>
      </c>
      <c r="G31" s="26"/>
      <c r="H31" s="115">
        <f>+'REV ARIT'!AE23</f>
        <v>92570400</v>
      </c>
      <c r="I31" s="26"/>
      <c r="J31" s="115">
        <f>+'REV ARIT'!AN23</f>
        <v>0</v>
      </c>
      <c r="K31" s="26"/>
      <c r="L31" s="115">
        <f>+'REV ARIT'!AW23</f>
        <v>0</v>
      </c>
      <c r="M31" s="26"/>
      <c r="N31" s="115">
        <f>+'REV ARIT'!BF23</f>
        <v>0</v>
      </c>
      <c r="O31" s="26"/>
    </row>
    <row r="32" spans="2:15" s="16" customFormat="1" ht="33.75" x14ac:dyDescent="0.25">
      <c r="B32" s="14"/>
      <c r="C32" s="17" t="s">
        <v>23</v>
      </c>
      <c r="D32" s="115">
        <f>+'REV ARIT'!N23</f>
        <v>0</v>
      </c>
      <c r="E32" s="27"/>
      <c r="F32" s="115">
        <f>+'REV ARIT'!W23</f>
        <v>0</v>
      </c>
      <c r="G32" s="27"/>
      <c r="H32" s="115">
        <f>+'REV ARIT'!AF23</f>
        <v>32077656</v>
      </c>
      <c r="I32" s="27" t="s">
        <v>168</v>
      </c>
      <c r="J32" s="115">
        <f>+'REV ARIT'!AO23</f>
        <v>0</v>
      </c>
      <c r="K32" s="27"/>
      <c r="L32" s="115">
        <f>+'REV ARIT'!AX23</f>
        <v>0</v>
      </c>
      <c r="M32" s="27"/>
      <c r="N32" s="115">
        <f>+'REV ARIT'!BG23</f>
        <v>0</v>
      </c>
      <c r="O32" s="27"/>
    </row>
    <row r="33" spans="2:15" s="16" customFormat="1" ht="22.5" x14ac:dyDescent="0.25">
      <c r="B33" s="14"/>
      <c r="C33" s="17" t="s">
        <v>48</v>
      </c>
      <c r="D33" s="27"/>
      <c r="E33" s="26" t="e">
        <f>+'V-OFERTA'!H21</f>
        <v>#DIV/0!</v>
      </c>
      <c r="F33" s="27"/>
      <c r="G33" s="26" t="e">
        <f>+'V-OFERTA'!H22</f>
        <v>#DIV/0!</v>
      </c>
      <c r="H33" s="27" t="s">
        <v>167</v>
      </c>
      <c r="I33" s="26">
        <f>+'V-OFERTA'!H23</f>
        <v>0</v>
      </c>
      <c r="J33" s="27"/>
      <c r="K33" s="26" t="e">
        <f>+'V-OFERTA'!H24</f>
        <v>#DIV/0!</v>
      </c>
      <c r="L33" s="27"/>
      <c r="M33" s="26" t="e">
        <f>+'V-OFERTA'!H25</f>
        <v>#DIV/0!</v>
      </c>
      <c r="N33" s="27"/>
      <c r="O33" s="26" t="e">
        <f>+'V-OFERTA'!H26</f>
        <v>#DIV/0!</v>
      </c>
    </row>
    <row r="34" spans="2:15" s="16" customFormat="1" ht="28.5" x14ac:dyDescent="0.25">
      <c r="B34" s="14">
        <v>2</v>
      </c>
      <c r="C34" s="15" t="s">
        <v>115</v>
      </c>
      <c r="D34" s="72"/>
      <c r="E34" s="27"/>
      <c r="F34" s="72"/>
      <c r="G34" s="27"/>
      <c r="H34" s="72"/>
      <c r="I34" s="27"/>
      <c r="J34" s="72"/>
      <c r="K34" s="27"/>
      <c r="L34" s="72"/>
      <c r="M34" s="27"/>
      <c r="N34" s="72"/>
      <c r="O34" s="27"/>
    </row>
    <row r="35" spans="2:15" s="16" customFormat="1" x14ac:dyDescent="0.25">
      <c r="B35" s="14"/>
      <c r="C35" s="17" t="s">
        <v>142</v>
      </c>
      <c r="D35" s="26">
        <v>0</v>
      </c>
      <c r="E35" s="26"/>
      <c r="F35" s="26">
        <v>0</v>
      </c>
      <c r="G35" s="26"/>
      <c r="H35" s="26">
        <v>0</v>
      </c>
      <c r="I35" s="26"/>
      <c r="J35" s="26">
        <v>0</v>
      </c>
      <c r="K35" s="26"/>
      <c r="L35" s="26">
        <v>0</v>
      </c>
      <c r="M35" s="26"/>
      <c r="N35" s="26">
        <v>0</v>
      </c>
      <c r="O35" s="26"/>
    </row>
    <row r="36" spans="2:15" s="16" customFormat="1" x14ac:dyDescent="0.25">
      <c r="B36" s="14"/>
      <c r="C36" s="17" t="s">
        <v>48</v>
      </c>
      <c r="D36" s="27"/>
      <c r="E36" s="26">
        <f>+(D35/5)*10</f>
        <v>0</v>
      </c>
      <c r="F36" s="27"/>
      <c r="G36" s="26">
        <f>+(F35/5)*10</f>
        <v>0</v>
      </c>
      <c r="H36" s="27"/>
      <c r="I36" s="26">
        <f>+(H35/5)*10</f>
        <v>0</v>
      </c>
      <c r="J36" s="27"/>
      <c r="K36" s="26">
        <f>+(J35/5)*10</f>
        <v>0</v>
      </c>
      <c r="L36" s="27"/>
      <c r="M36" s="26">
        <f>+(L35/5)*10</f>
        <v>0</v>
      </c>
      <c r="N36" s="27"/>
      <c r="O36" s="26">
        <f>+(N35/5)*10</f>
        <v>0</v>
      </c>
    </row>
    <row r="37" spans="2:15" s="16" customFormat="1" ht="57" x14ac:dyDescent="0.25">
      <c r="B37" s="14">
        <v>3</v>
      </c>
      <c r="C37" s="15" t="s">
        <v>116</v>
      </c>
      <c r="D37" s="73"/>
      <c r="E37" s="27"/>
      <c r="F37" s="73"/>
      <c r="G37" s="27"/>
      <c r="H37" s="73"/>
      <c r="I37" s="27"/>
      <c r="J37" s="73"/>
      <c r="K37" s="27"/>
      <c r="L37" s="73"/>
      <c r="M37" s="27"/>
      <c r="N37" s="73"/>
      <c r="O37" s="27"/>
    </row>
    <row r="38" spans="2:15" s="16" customFormat="1" x14ac:dyDescent="0.25">
      <c r="B38" s="14"/>
      <c r="C38" s="17" t="s">
        <v>120</v>
      </c>
      <c r="D38" s="103">
        <v>0</v>
      </c>
      <c r="E38" s="103"/>
      <c r="F38" s="103">
        <v>0</v>
      </c>
      <c r="G38" s="103"/>
      <c r="H38" s="103">
        <v>0</v>
      </c>
      <c r="I38" s="103"/>
      <c r="J38" s="103">
        <v>0</v>
      </c>
      <c r="K38" s="103"/>
      <c r="L38" s="103">
        <v>0</v>
      </c>
      <c r="M38" s="103"/>
      <c r="N38" s="103">
        <v>0</v>
      </c>
      <c r="O38" s="103"/>
    </row>
    <row r="39" spans="2:15" s="16" customFormat="1" x14ac:dyDescent="0.25">
      <c r="B39" s="14"/>
      <c r="C39" s="17" t="s">
        <v>48</v>
      </c>
      <c r="D39" s="27"/>
      <c r="E39" s="26">
        <f>+(D38/15%)*20</f>
        <v>0</v>
      </c>
      <c r="F39" s="27"/>
      <c r="G39" s="26">
        <f>+(F38/15%)*20</f>
        <v>0</v>
      </c>
      <c r="H39" s="27"/>
      <c r="I39" s="26">
        <f>+(H38/15%)*20</f>
        <v>0</v>
      </c>
      <c r="J39" s="27"/>
      <c r="K39" s="26">
        <f>+(J38/15%)*20</f>
        <v>0</v>
      </c>
      <c r="L39" s="27"/>
      <c r="M39" s="26">
        <f>+(L38/15%)*20</f>
        <v>0</v>
      </c>
      <c r="N39" s="27"/>
      <c r="O39" s="26">
        <f>+(N38/15%)*20</f>
        <v>0</v>
      </c>
    </row>
    <row r="40" spans="2:15" s="16" customFormat="1" ht="28.5" x14ac:dyDescent="0.25">
      <c r="B40" s="14">
        <v>4</v>
      </c>
      <c r="C40" s="15" t="s">
        <v>117</v>
      </c>
      <c r="D40" s="73"/>
      <c r="E40" s="27"/>
      <c r="F40" s="73"/>
      <c r="G40" s="27"/>
      <c r="H40" s="73"/>
      <c r="I40" s="27"/>
      <c r="J40" s="73"/>
      <c r="K40" s="27"/>
      <c r="L40" s="73"/>
      <c r="M40" s="27"/>
      <c r="N40" s="73"/>
      <c r="O40" s="27"/>
    </row>
    <row r="41" spans="2:15" s="16" customFormat="1" x14ac:dyDescent="0.25">
      <c r="B41" s="14"/>
      <c r="C41" s="17" t="s">
        <v>48</v>
      </c>
      <c r="D41" s="27"/>
      <c r="E41" s="26">
        <v>0</v>
      </c>
      <c r="F41" s="27"/>
      <c r="G41" s="26">
        <v>0</v>
      </c>
      <c r="H41" s="27"/>
      <c r="I41" s="26">
        <v>0</v>
      </c>
      <c r="J41" s="27"/>
      <c r="K41" s="26">
        <v>0</v>
      </c>
      <c r="L41" s="27"/>
      <c r="M41" s="26">
        <v>0</v>
      </c>
      <c r="N41" s="27"/>
      <c r="O41" s="26">
        <v>0</v>
      </c>
    </row>
    <row r="42" spans="2:15" s="16" customFormat="1" ht="30" x14ac:dyDescent="0.25">
      <c r="B42" s="14"/>
      <c r="C42" s="28" t="s">
        <v>145</v>
      </c>
      <c r="D42" s="27"/>
      <c r="E42" s="26" t="e">
        <f>+E39+E36+E33+E41</f>
        <v>#DIV/0!</v>
      </c>
      <c r="F42" s="27"/>
      <c r="G42" s="26" t="e">
        <f>+G39+G36+G33+G41</f>
        <v>#DIV/0!</v>
      </c>
      <c r="H42" s="27"/>
      <c r="I42" s="26">
        <f>+I39+I36+I33+I41</f>
        <v>0</v>
      </c>
      <c r="J42" s="27"/>
      <c r="K42" s="26" t="e">
        <f>+K39+K36+K33+K41</f>
        <v>#DIV/0!</v>
      </c>
      <c r="L42" s="27"/>
      <c r="M42" s="26" t="e">
        <f>+M39+M36+M33+M41</f>
        <v>#DIV/0!</v>
      </c>
      <c r="N42" s="27"/>
      <c r="O42" s="26" t="e">
        <f>+O39+O36+O33+O41</f>
        <v>#DIV/0!</v>
      </c>
    </row>
    <row r="43" spans="2:15" s="10" customFormat="1" ht="21" customHeight="1" x14ac:dyDescent="0.25">
      <c r="B43" s="177" t="s">
        <v>146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</row>
    <row r="44" spans="2:15" s="10" customFormat="1" ht="63.75" customHeight="1" x14ac:dyDescent="0.25">
      <c r="B44" s="11" t="s">
        <v>0</v>
      </c>
      <c r="C44" s="11" t="s">
        <v>1</v>
      </c>
      <c r="D44" s="12" t="str">
        <f>+D29</f>
        <v>ASOFORMANDO-COLOMBIA</v>
      </c>
      <c r="E44" s="12" t="str">
        <f t="shared" ref="E44:O44" si="4">+E29</f>
        <v>calificacion 1</v>
      </c>
      <c r="F44" s="12" t="str">
        <f t="shared" si="4"/>
        <v>CORAFROSALUD-COLOMBIA</v>
      </c>
      <c r="G44" s="12" t="str">
        <f t="shared" si="4"/>
        <v>calificacion 2</v>
      </c>
      <c r="H44" s="12" t="str">
        <f t="shared" si="4"/>
        <v>COOPUMNAR</v>
      </c>
      <c r="I44" s="12" t="str">
        <f t="shared" si="4"/>
        <v>calificacion 3</v>
      </c>
      <c r="J44" s="12" t="str">
        <f t="shared" si="4"/>
        <v xml:space="preserve">AVENTON AL SUR </v>
      </c>
      <c r="K44" s="12" t="str">
        <f t="shared" si="4"/>
        <v>calificacion 4</v>
      </c>
      <c r="L44" s="12" t="str">
        <f t="shared" si="4"/>
        <v>CORSOCIAL-COLOMBIA</v>
      </c>
      <c r="M44" s="12" t="str">
        <f t="shared" si="4"/>
        <v>calificacion 5</v>
      </c>
      <c r="N44" s="12" t="str">
        <f t="shared" si="4"/>
        <v>UNION TEMPORAL MEJORHABITAT COPEX</v>
      </c>
      <c r="O44" s="12" t="str">
        <f t="shared" si="4"/>
        <v>calificacion 6</v>
      </c>
    </row>
    <row r="45" spans="2:15" s="16" customFormat="1" x14ac:dyDescent="0.25">
      <c r="B45" s="14">
        <v>1</v>
      </c>
      <c r="C45" s="15" t="s">
        <v>114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2:15" s="16" customFormat="1" x14ac:dyDescent="0.25">
      <c r="B46" s="14"/>
      <c r="C46" s="17" t="s">
        <v>22</v>
      </c>
      <c r="D46" s="115">
        <f>+'REV ARIT'!M35</f>
        <v>0</v>
      </c>
      <c r="E46" s="26"/>
      <c r="F46" s="115">
        <f>+'REV ARIT'!V35</f>
        <v>0</v>
      </c>
      <c r="G46" s="26"/>
      <c r="H46" s="115">
        <f>+'REV ARIT'!AE35</f>
        <v>0</v>
      </c>
      <c r="I46" s="26"/>
      <c r="J46" s="115">
        <f>+'REV ARIT'!AN35</f>
        <v>0</v>
      </c>
      <c r="K46" s="26"/>
      <c r="L46" s="115">
        <f>+'REV ARIT'!AW35</f>
        <v>0</v>
      </c>
      <c r="M46" s="26"/>
      <c r="N46" s="115">
        <f>+'REV ARIT'!BF35</f>
        <v>0</v>
      </c>
      <c r="O46" s="26"/>
    </row>
    <row r="47" spans="2:15" s="16" customFormat="1" x14ac:dyDescent="0.25">
      <c r="B47" s="14"/>
      <c r="C47" s="17" t="s">
        <v>23</v>
      </c>
      <c r="D47" s="115">
        <f>+'REV ARIT'!N35</f>
        <v>0</v>
      </c>
      <c r="E47" s="27"/>
      <c r="F47" s="115">
        <f>+'REV ARIT'!W35</f>
        <v>0</v>
      </c>
      <c r="G47" s="27"/>
      <c r="H47" s="115">
        <f>+'REV ARIT'!AF35</f>
        <v>0</v>
      </c>
      <c r="I47" s="27"/>
      <c r="J47" s="115">
        <f>+'REV ARIT'!AO35</f>
        <v>0</v>
      </c>
      <c r="K47" s="27"/>
      <c r="L47" s="115">
        <f>+'REV ARIT'!AX35</f>
        <v>0</v>
      </c>
      <c r="M47" s="27"/>
      <c r="N47" s="115">
        <f>+'REV ARIT'!BG35</f>
        <v>0</v>
      </c>
      <c r="O47" s="27"/>
    </row>
    <row r="48" spans="2:15" s="16" customFormat="1" x14ac:dyDescent="0.25">
      <c r="B48" s="14"/>
      <c r="C48" s="17" t="s">
        <v>48</v>
      </c>
      <c r="D48" s="27"/>
      <c r="E48" s="26" t="e">
        <f>+'V-OFERTA'!H36</f>
        <v>#DIV/0!</v>
      </c>
      <c r="F48" s="27"/>
      <c r="G48" s="26" t="e">
        <f>+'V-OFERTA'!H37</f>
        <v>#DIV/0!</v>
      </c>
      <c r="H48" s="27"/>
      <c r="I48" s="26" t="e">
        <f>+'V-OFERTA'!H38</f>
        <v>#DIV/0!</v>
      </c>
      <c r="J48" s="27"/>
      <c r="K48" s="26" t="e">
        <f>+'V-OFERTA'!H39</f>
        <v>#DIV/0!</v>
      </c>
      <c r="L48" s="27"/>
      <c r="M48" s="26" t="e">
        <f>+'V-OFERTA'!H40</f>
        <v>#DIV/0!</v>
      </c>
      <c r="N48" s="27"/>
      <c r="O48" s="26" t="e">
        <f>+'V-OFERTA'!H41</f>
        <v>#DIV/0!</v>
      </c>
    </row>
    <row r="49" spans="2:38" s="16" customFormat="1" ht="28.5" x14ac:dyDescent="0.25">
      <c r="B49" s="14">
        <v>2</v>
      </c>
      <c r="C49" s="15" t="s">
        <v>115</v>
      </c>
      <c r="D49" s="72"/>
      <c r="E49" s="27"/>
      <c r="F49" s="72"/>
      <c r="G49" s="27"/>
      <c r="H49" s="72"/>
      <c r="I49" s="27"/>
      <c r="J49" s="72"/>
      <c r="K49" s="27"/>
      <c r="L49" s="72"/>
      <c r="M49" s="27"/>
      <c r="N49" s="72"/>
      <c r="O49" s="27"/>
    </row>
    <row r="50" spans="2:38" s="16" customFormat="1" x14ac:dyDescent="0.25">
      <c r="B50" s="14"/>
      <c r="C50" s="17" t="s">
        <v>142</v>
      </c>
      <c r="D50" s="26">
        <v>0</v>
      </c>
      <c r="E50" s="26"/>
      <c r="F50" s="26">
        <v>0</v>
      </c>
      <c r="G50" s="26"/>
      <c r="H50" s="26">
        <v>0</v>
      </c>
      <c r="I50" s="26"/>
      <c r="J50" s="26">
        <v>0</v>
      </c>
      <c r="K50" s="26"/>
      <c r="L50" s="26">
        <v>0</v>
      </c>
      <c r="M50" s="26"/>
      <c r="N50" s="26">
        <v>0</v>
      </c>
      <c r="O50" s="26"/>
    </row>
    <row r="51" spans="2:38" s="16" customFormat="1" x14ac:dyDescent="0.25">
      <c r="B51" s="14"/>
      <c r="C51" s="17" t="s">
        <v>48</v>
      </c>
      <c r="D51" s="27"/>
      <c r="E51" s="26">
        <f>+(D50/5)*10</f>
        <v>0</v>
      </c>
      <c r="F51" s="27"/>
      <c r="G51" s="26">
        <f>+(F50/5)*10</f>
        <v>0</v>
      </c>
      <c r="H51" s="27"/>
      <c r="I51" s="26">
        <f>+(H50/5)*10</f>
        <v>0</v>
      </c>
      <c r="J51" s="27"/>
      <c r="K51" s="26">
        <f>+(J50/5)*10</f>
        <v>0</v>
      </c>
      <c r="L51" s="27"/>
      <c r="M51" s="26">
        <f>+(L50/5)*10</f>
        <v>0</v>
      </c>
      <c r="N51" s="27"/>
      <c r="O51" s="26">
        <f>+(N50/5)*10</f>
        <v>0</v>
      </c>
    </row>
    <row r="52" spans="2:38" s="16" customFormat="1" ht="57" x14ac:dyDescent="0.25">
      <c r="B52" s="14">
        <v>3</v>
      </c>
      <c r="C52" s="15" t="s">
        <v>116</v>
      </c>
      <c r="D52" s="73"/>
      <c r="E52" s="27"/>
      <c r="F52" s="73"/>
      <c r="G52" s="27"/>
      <c r="H52" s="73"/>
      <c r="I52" s="27"/>
      <c r="J52" s="73"/>
      <c r="K52" s="27"/>
      <c r="L52" s="73"/>
      <c r="M52" s="27"/>
      <c r="N52" s="73"/>
      <c r="O52" s="27"/>
    </row>
    <row r="53" spans="2:38" s="16" customFormat="1" x14ac:dyDescent="0.25">
      <c r="B53" s="14"/>
      <c r="C53" s="17" t="s">
        <v>120</v>
      </c>
      <c r="D53" s="103">
        <v>0</v>
      </c>
      <c r="E53" s="103"/>
      <c r="F53" s="103">
        <v>0</v>
      </c>
      <c r="G53" s="103"/>
      <c r="H53" s="103">
        <v>0</v>
      </c>
      <c r="I53" s="103"/>
      <c r="J53" s="103">
        <v>0</v>
      </c>
      <c r="K53" s="103"/>
      <c r="L53" s="103">
        <v>0</v>
      </c>
      <c r="M53" s="103"/>
      <c r="N53" s="103">
        <v>0</v>
      </c>
      <c r="O53" s="103"/>
    </row>
    <row r="54" spans="2:38" s="16" customFormat="1" x14ac:dyDescent="0.25">
      <c r="B54" s="14"/>
      <c r="C54" s="17" t="s">
        <v>48</v>
      </c>
      <c r="D54" s="27"/>
      <c r="E54" s="26">
        <f>+(D53/15%)*20</f>
        <v>0</v>
      </c>
      <c r="F54" s="27"/>
      <c r="G54" s="26">
        <f>+(F53/15%)*20</f>
        <v>0</v>
      </c>
      <c r="H54" s="27"/>
      <c r="I54" s="26">
        <f>+(H53/15%)*20</f>
        <v>0</v>
      </c>
      <c r="J54" s="27"/>
      <c r="K54" s="26">
        <f>+(J53/15%)*20</f>
        <v>0</v>
      </c>
      <c r="L54" s="27"/>
      <c r="M54" s="26">
        <f>+(L53/15%)*20</f>
        <v>0</v>
      </c>
      <c r="N54" s="27"/>
      <c r="O54" s="26">
        <f>+(N53/15%)*20</f>
        <v>0</v>
      </c>
    </row>
    <row r="55" spans="2:38" s="16" customFormat="1" ht="28.5" x14ac:dyDescent="0.25">
      <c r="B55" s="14">
        <v>4</v>
      </c>
      <c r="C55" s="15" t="s">
        <v>117</v>
      </c>
      <c r="D55" s="73"/>
      <c r="E55" s="27"/>
      <c r="F55" s="73"/>
      <c r="G55" s="27"/>
      <c r="H55" s="73"/>
      <c r="I55" s="27"/>
      <c r="J55" s="73"/>
      <c r="K55" s="27"/>
      <c r="L55" s="73"/>
      <c r="M55" s="27"/>
      <c r="N55" s="73"/>
      <c r="O55" s="27"/>
    </row>
    <row r="56" spans="2:38" s="16" customFormat="1" x14ac:dyDescent="0.25">
      <c r="B56" s="14"/>
      <c r="C56" s="17" t="s">
        <v>48</v>
      </c>
      <c r="D56" s="27"/>
      <c r="E56" s="26">
        <v>0</v>
      </c>
      <c r="F56" s="27"/>
      <c r="G56" s="26">
        <v>0</v>
      </c>
      <c r="H56" s="27"/>
      <c r="I56" s="26">
        <v>0</v>
      </c>
      <c r="J56" s="27"/>
      <c r="K56" s="26">
        <v>0</v>
      </c>
      <c r="L56" s="27"/>
      <c r="M56" s="26">
        <v>0</v>
      </c>
      <c r="N56" s="27"/>
      <c r="O56" s="26">
        <v>0</v>
      </c>
    </row>
    <row r="57" spans="2:38" s="16" customFormat="1" ht="30" x14ac:dyDescent="0.25">
      <c r="B57" s="14"/>
      <c r="C57" s="28" t="s">
        <v>147</v>
      </c>
      <c r="D57" s="27"/>
      <c r="E57" s="26" t="e">
        <f>+E54+E51+E48+E56</f>
        <v>#DIV/0!</v>
      </c>
      <c r="F57" s="27"/>
      <c r="G57" s="26" t="e">
        <f>+G54+G51+G48+G56</f>
        <v>#DIV/0!</v>
      </c>
      <c r="H57" s="27"/>
      <c r="I57" s="26" t="e">
        <f>+I54+I51+I48+I56</f>
        <v>#DIV/0!</v>
      </c>
      <c r="J57" s="27"/>
      <c r="K57" s="26" t="e">
        <f>+K54+K51+K48+K56</f>
        <v>#DIV/0!</v>
      </c>
      <c r="L57" s="27"/>
      <c r="M57" s="26" t="e">
        <f>+M54+M51+M48+M56</f>
        <v>#DIV/0!</v>
      </c>
      <c r="N57" s="27"/>
      <c r="O57" s="26" t="e">
        <f>+O54+O51+O48+O56</f>
        <v>#DIV/0!</v>
      </c>
    </row>
    <row r="58" spans="2:38" ht="24" customHeight="1" x14ac:dyDescent="0.2">
      <c r="B58" s="170" t="s">
        <v>40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</row>
    <row r="59" spans="2:38" s="10" customFormat="1" ht="65.25" customHeight="1" x14ac:dyDescent="0.25">
      <c r="B59" s="11" t="s">
        <v>0</v>
      </c>
      <c r="C59" s="11" t="s">
        <v>1</v>
      </c>
      <c r="D59" s="12" t="str">
        <f>+D8</f>
        <v>ASOFORMANDO-COLOMBIA</v>
      </c>
      <c r="E59" s="12" t="str">
        <f t="shared" ref="E59:O59" si="5">+E8</f>
        <v>calificacion 1</v>
      </c>
      <c r="F59" s="12" t="str">
        <f t="shared" si="5"/>
        <v>CORAFROSALUD-COLOMBIA</v>
      </c>
      <c r="G59" s="12" t="str">
        <f t="shared" si="5"/>
        <v>calificacion 2</v>
      </c>
      <c r="H59" s="12" t="str">
        <f t="shared" si="5"/>
        <v>COOPUMNAR</v>
      </c>
      <c r="I59" s="12" t="str">
        <f t="shared" si="5"/>
        <v>calificacion 3</v>
      </c>
      <c r="J59" s="12" t="str">
        <f t="shared" si="5"/>
        <v xml:space="preserve">AVENTON AL SUR </v>
      </c>
      <c r="K59" s="12" t="str">
        <f t="shared" si="5"/>
        <v>calificacion 4</v>
      </c>
      <c r="L59" s="12" t="str">
        <f t="shared" si="5"/>
        <v>CORSOCIAL-COLOMBIA</v>
      </c>
      <c r="M59" s="12" t="str">
        <f t="shared" si="5"/>
        <v>calificacion 5</v>
      </c>
      <c r="N59" s="12" t="str">
        <f t="shared" si="5"/>
        <v>UNION TEMPORAL MEJORHABITAT COPEX</v>
      </c>
      <c r="O59" s="12" t="str">
        <f t="shared" si="5"/>
        <v>calificacion 6</v>
      </c>
    </row>
    <row r="60" spans="2:38" s="10" customFormat="1" ht="105" customHeight="1" x14ac:dyDescent="0.25">
      <c r="B60" s="13">
        <v>1</v>
      </c>
      <c r="C60" s="123" t="s">
        <v>4</v>
      </c>
      <c r="D60" s="133"/>
      <c r="E60" s="131"/>
      <c r="F60" s="134"/>
      <c r="G60" s="135"/>
      <c r="H60" s="133" t="s">
        <v>169</v>
      </c>
      <c r="I60" s="135" t="s">
        <v>74</v>
      </c>
      <c r="J60" s="133"/>
      <c r="K60" s="135"/>
      <c r="L60" s="133"/>
      <c r="M60" s="135"/>
      <c r="N60" s="136" t="s">
        <v>206</v>
      </c>
      <c r="O60" s="137" t="s">
        <v>165</v>
      </c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</row>
    <row r="61" spans="2:38" s="10" customFormat="1" ht="48" customHeight="1" x14ac:dyDescent="0.25">
      <c r="B61" s="13">
        <v>2</v>
      </c>
      <c r="C61" s="123" t="s">
        <v>5</v>
      </c>
      <c r="D61" s="133"/>
      <c r="E61" s="131"/>
      <c r="F61" s="134"/>
      <c r="G61" s="135"/>
      <c r="H61" s="133" t="s">
        <v>170</v>
      </c>
      <c r="I61" s="74" t="s">
        <v>170</v>
      </c>
      <c r="J61" s="133"/>
      <c r="K61" s="74"/>
      <c r="L61" s="133"/>
      <c r="M61" s="74"/>
      <c r="N61" s="133" t="s">
        <v>207</v>
      </c>
      <c r="O61" s="74" t="s">
        <v>165</v>
      </c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</row>
    <row r="62" spans="2:38" ht="15" x14ac:dyDescent="0.25">
      <c r="B62" s="53">
        <v>3</v>
      </c>
      <c r="C62" s="124" t="s">
        <v>24</v>
      </c>
      <c r="D62" s="139"/>
      <c r="E62" s="140"/>
      <c r="F62" s="141"/>
      <c r="G62" s="142"/>
      <c r="H62" s="139"/>
      <c r="I62" s="140"/>
      <c r="J62" s="139"/>
      <c r="K62" s="140"/>
      <c r="L62" s="139"/>
      <c r="M62" s="140"/>
      <c r="N62" s="139"/>
      <c r="O62" s="140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</row>
    <row r="63" spans="2:38" s="10" customFormat="1" ht="89.25" customHeight="1" x14ac:dyDescent="0.25">
      <c r="B63" s="13"/>
      <c r="C63" s="17" t="s">
        <v>16</v>
      </c>
      <c r="D63" s="133"/>
      <c r="E63" s="131"/>
      <c r="F63" s="134"/>
      <c r="G63" s="135"/>
      <c r="H63" s="133" t="s">
        <v>171</v>
      </c>
      <c r="I63" s="135" t="s">
        <v>172</v>
      </c>
      <c r="J63" s="133"/>
      <c r="K63" s="135"/>
      <c r="L63" s="133"/>
      <c r="M63" s="135"/>
      <c r="N63" s="136" t="s">
        <v>209</v>
      </c>
      <c r="O63" s="137" t="s">
        <v>172</v>
      </c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</row>
    <row r="64" spans="2:38" s="22" customFormat="1" ht="54.6" customHeight="1" x14ac:dyDescent="0.25">
      <c r="B64" s="13"/>
      <c r="C64" s="20" t="s">
        <v>15</v>
      </c>
      <c r="D64" s="133"/>
      <c r="E64" s="131"/>
      <c r="F64" s="136"/>
      <c r="G64" s="135"/>
      <c r="H64" s="133" t="s">
        <v>173</v>
      </c>
      <c r="I64" s="135" t="s">
        <v>172</v>
      </c>
      <c r="J64" s="133"/>
      <c r="K64" s="135"/>
      <c r="L64" s="133"/>
      <c r="M64" s="135"/>
      <c r="N64" s="133" t="s">
        <v>208</v>
      </c>
      <c r="O64" s="137" t="s">
        <v>172</v>
      </c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</row>
    <row r="65" spans="2:38" ht="15" x14ac:dyDescent="0.25">
      <c r="B65" s="53">
        <v>4</v>
      </c>
      <c r="C65" s="124" t="s">
        <v>6</v>
      </c>
      <c r="D65" s="139"/>
      <c r="E65" s="140"/>
      <c r="F65" s="141"/>
      <c r="G65" s="142"/>
      <c r="H65" s="139"/>
      <c r="I65" s="140"/>
      <c r="J65" s="139"/>
      <c r="K65" s="140"/>
      <c r="L65" s="139"/>
      <c r="M65" s="140"/>
      <c r="N65" s="139"/>
      <c r="O65" s="140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</row>
    <row r="66" spans="2:38" ht="123.75" x14ac:dyDescent="0.2">
      <c r="B66" s="53"/>
      <c r="C66" s="20" t="s">
        <v>16</v>
      </c>
      <c r="D66" s="133"/>
      <c r="E66" s="131"/>
      <c r="F66" s="134"/>
      <c r="G66" s="135"/>
      <c r="H66" s="133" t="s">
        <v>174</v>
      </c>
      <c r="I66" s="135" t="s">
        <v>172</v>
      </c>
      <c r="J66" s="133"/>
      <c r="K66" s="135"/>
      <c r="L66" s="133"/>
      <c r="M66" s="135"/>
      <c r="N66" s="133" t="s">
        <v>211</v>
      </c>
      <c r="O66" s="137" t="s">
        <v>172</v>
      </c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</row>
    <row r="67" spans="2:38" ht="58.35" customHeight="1" x14ac:dyDescent="0.2">
      <c r="B67" s="53"/>
      <c r="C67" s="20" t="s">
        <v>15</v>
      </c>
      <c r="D67" s="133"/>
      <c r="E67" s="131"/>
      <c r="F67" s="136"/>
      <c r="G67" s="135"/>
      <c r="H67" s="133" t="s">
        <v>175</v>
      </c>
      <c r="I67" s="135" t="s">
        <v>172</v>
      </c>
      <c r="J67" s="133"/>
      <c r="K67" s="135"/>
      <c r="L67" s="133"/>
      <c r="M67" s="135"/>
      <c r="N67" s="133" t="s">
        <v>210</v>
      </c>
      <c r="O67" s="137" t="s">
        <v>172</v>
      </c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</row>
    <row r="68" spans="2:38" ht="15" x14ac:dyDescent="0.25">
      <c r="B68" s="53">
        <v>5</v>
      </c>
      <c r="C68" s="124" t="s">
        <v>7</v>
      </c>
      <c r="D68" s="139"/>
      <c r="E68" s="140"/>
      <c r="F68" s="136"/>
      <c r="G68" s="145"/>
      <c r="H68" s="139"/>
      <c r="I68" s="140"/>
      <c r="J68" s="139"/>
      <c r="K68" s="140"/>
      <c r="L68" s="139"/>
      <c r="M68" s="140"/>
      <c r="N68" s="139"/>
      <c r="O68" s="140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</row>
    <row r="69" spans="2:38" ht="135" x14ac:dyDescent="0.2">
      <c r="B69" s="53"/>
      <c r="C69" s="20" t="s">
        <v>16</v>
      </c>
      <c r="D69" s="133"/>
      <c r="E69" s="131"/>
      <c r="F69" s="136"/>
      <c r="G69" s="145"/>
      <c r="H69" s="133" t="s">
        <v>176</v>
      </c>
      <c r="I69" s="135" t="s">
        <v>172</v>
      </c>
      <c r="J69" s="133"/>
      <c r="K69" s="135"/>
      <c r="L69" s="133"/>
      <c r="M69" s="135"/>
      <c r="N69" s="133" t="s">
        <v>212</v>
      </c>
      <c r="O69" s="137" t="s">
        <v>74</v>
      </c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</row>
    <row r="70" spans="2:38" ht="15" x14ac:dyDescent="0.25">
      <c r="B70" s="53">
        <v>7</v>
      </c>
      <c r="C70" s="124" t="s">
        <v>8</v>
      </c>
      <c r="D70" s="139"/>
      <c r="E70" s="140"/>
      <c r="F70" s="141"/>
      <c r="G70" s="135"/>
      <c r="H70" s="139"/>
      <c r="I70" s="140"/>
      <c r="J70" s="139"/>
      <c r="K70" s="140"/>
      <c r="L70" s="139"/>
      <c r="M70" s="140"/>
      <c r="N70" s="139"/>
      <c r="O70" s="140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</row>
    <row r="71" spans="2:38" ht="135" x14ac:dyDescent="0.2">
      <c r="B71" s="53"/>
      <c r="C71" s="125" t="s">
        <v>16</v>
      </c>
      <c r="D71" s="133"/>
      <c r="E71" s="131"/>
      <c r="F71" s="146"/>
      <c r="G71" s="145"/>
      <c r="H71" s="133" t="s">
        <v>176</v>
      </c>
      <c r="I71" s="135" t="s">
        <v>172</v>
      </c>
      <c r="J71" s="133"/>
      <c r="K71" s="135"/>
      <c r="L71" s="133"/>
      <c r="M71" s="135"/>
      <c r="N71" s="133" t="s">
        <v>213</v>
      </c>
      <c r="O71" s="137" t="s">
        <v>172</v>
      </c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</row>
    <row r="72" spans="2:38" s="10" customFormat="1" ht="101.25" x14ac:dyDescent="0.25">
      <c r="B72" s="13">
        <v>8</v>
      </c>
      <c r="C72" s="122" t="s">
        <v>25</v>
      </c>
      <c r="D72" s="133"/>
      <c r="E72" s="131"/>
      <c r="F72" s="146"/>
      <c r="G72" s="145"/>
      <c r="H72" s="147" t="s">
        <v>177</v>
      </c>
      <c r="I72" s="135" t="s">
        <v>74</v>
      </c>
      <c r="J72" s="147"/>
      <c r="K72" s="135"/>
      <c r="L72" s="147"/>
      <c r="M72" s="135"/>
      <c r="N72" s="136" t="s">
        <v>215</v>
      </c>
      <c r="O72" s="152" t="s">
        <v>216</v>
      </c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</row>
    <row r="73" spans="2:38" s="24" customFormat="1" ht="33.75" x14ac:dyDescent="0.25">
      <c r="B73" s="14">
        <v>9</v>
      </c>
      <c r="C73" s="122" t="s">
        <v>9</v>
      </c>
      <c r="D73" s="133"/>
      <c r="E73" s="131"/>
      <c r="F73" s="148"/>
      <c r="G73" s="135"/>
      <c r="H73" s="147" t="s">
        <v>177</v>
      </c>
      <c r="I73" s="135" t="s">
        <v>74</v>
      </c>
      <c r="J73" s="147"/>
      <c r="K73" s="135"/>
      <c r="L73" s="147"/>
      <c r="M73" s="135"/>
      <c r="N73" s="136" t="s">
        <v>214</v>
      </c>
      <c r="O73" s="137" t="s">
        <v>172</v>
      </c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</row>
    <row r="74" spans="2:38" s="22" customFormat="1" ht="33.75" x14ac:dyDescent="0.25">
      <c r="B74" s="13">
        <v>10</v>
      </c>
      <c r="C74" s="126" t="s">
        <v>10</v>
      </c>
      <c r="D74" s="133"/>
      <c r="E74" s="131"/>
      <c r="F74" s="146"/>
      <c r="G74" s="145"/>
      <c r="H74" s="147" t="s">
        <v>177</v>
      </c>
      <c r="I74" s="74" t="s">
        <v>74</v>
      </c>
      <c r="J74" s="150"/>
      <c r="K74" s="74"/>
      <c r="L74" s="150"/>
      <c r="M74" s="74"/>
      <c r="N74" s="136" t="s">
        <v>214</v>
      </c>
      <c r="O74" s="137" t="s">
        <v>172</v>
      </c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</row>
    <row r="75" spans="2:38" s="10" customFormat="1" ht="22.5" x14ac:dyDescent="0.25">
      <c r="B75" s="13">
        <v>11</v>
      </c>
      <c r="C75" s="121" t="s">
        <v>39</v>
      </c>
      <c r="D75" s="18" t="s">
        <v>159</v>
      </c>
      <c r="E75" s="131">
        <f>+'EXP. ESP.'!B3</f>
        <v>0</v>
      </c>
      <c r="F75" s="18" t="s">
        <v>159</v>
      </c>
      <c r="G75" s="131">
        <f>+'EXP. ESP.'!B28</f>
        <v>0</v>
      </c>
      <c r="H75" s="18" t="s">
        <v>159</v>
      </c>
      <c r="I75" s="152" t="str">
        <f>+'EXP. ESP.'!B53</f>
        <v xml:space="preserve">NO CUMPLE </v>
      </c>
      <c r="J75" s="18" t="s">
        <v>159</v>
      </c>
      <c r="K75" s="131">
        <f>+'EXP. ESP.'!B78</f>
        <v>0</v>
      </c>
      <c r="L75" s="18" t="s">
        <v>159</v>
      </c>
      <c r="M75" s="131">
        <f>+'EXP. ESP.'!B103</f>
        <v>0</v>
      </c>
      <c r="N75" s="18" t="s">
        <v>159</v>
      </c>
      <c r="O75" s="152" t="str">
        <f>+'EXP. ESP.'!B128</f>
        <v xml:space="preserve">NO CUMPLE </v>
      </c>
    </row>
    <row r="76" spans="2:38" s="10" customFormat="1" ht="78.75" x14ac:dyDescent="0.25">
      <c r="B76" s="13">
        <v>12</v>
      </c>
      <c r="C76" s="127" t="s">
        <v>11</v>
      </c>
      <c r="D76" s="133"/>
      <c r="E76" s="131"/>
      <c r="F76" s="134"/>
      <c r="G76" s="74"/>
      <c r="H76" s="133" t="s">
        <v>194</v>
      </c>
      <c r="I76" s="153" t="s">
        <v>191</v>
      </c>
      <c r="J76" s="133"/>
      <c r="K76" s="74"/>
      <c r="L76" s="133"/>
      <c r="M76" s="74"/>
      <c r="N76" s="133" t="s">
        <v>228</v>
      </c>
      <c r="O76" s="74" t="s">
        <v>172</v>
      </c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</row>
    <row r="77" spans="2:38" s="10" customFormat="1" ht="45" x14ac:dyDescent="0.25">
      <c r="B77" s="13">
        <v>13</v>
      </c>
      <c r="C77" s="127" t="s">
        <v>12</v>
      </c>
      <c r="D77" s="133"/>
      <c r="E77" s="131"/>
      <c r="F77" s="146"/>
      <c r="G77" s="151"/>
      <c r="H77" s="133" t="s">
        <v>195</v>
      </c>
      <c r="I77" s="74" t="s">
        <v>172</v>
      </c>
      <c r="J77" s="133"/>
      <c r="K77" s="74"/>
      <c r="L77" s="133"/>
      <c r="M77" s="74"/>
      <c r="N77" s="133" t="s">
        <v>229</v>
      </c>
      <c r="O77" s="74" t="s">
        <v>74</v>
      </c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</row>
    <row r="78" spans="2:38" s="10" customFormat="1" ht="28.5" customHeight="1" x14ac:dyDescent="0.25">
      <c r="B78" s="13">
        <v>14</v>
      </c>
      <c r="C78" s="121" t="s">
        <v>13</v>
      </c>
      <c r="D78" s="133"/>
      <c r="E78" s="131"/>
      <c r="F78" s="147"/>
      <c r="G78" s="145"/>
      <c r="H78" s="133" t="s">
        <v>177</v>
      </c>
      <c r="I78" s="74" t="s">
        <v>172</v>
      </c>
      <c r="J78" s="133"/>
      <c r="K78" s="74"/>
      <c r="L78" s="133"/>
      <c r="M78" s="74"/>
      <c r="N78" s="133" t="s">
        <v>230</v>
      </c>
      <c r="O78" s="74" t="s">
        <v>172</v>
      </c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</row>
    <row r="79" spans="2:38" s="10" customFormat="1" ht="56.25" x14ac:dyDescent="0.25">
      <c r="B79" s="13">
        <v>15</v>
      </c>
      <c r="C79" s="121" t="s">
        <v>155</v>
      </c>
      <c r="D79" s="133"/>
      <c r="E79" s="131"/>
      <c r="F79" s="133"/>
      <c r="G79" s="135"/>
      <c r="H79" s="133" t="s">
        <v>196</v>
      </c>
      <c r="I79" s="74" t="s">
        <v>74</v>
      </c>
      <c r="J79" s="133"/>
      <c r="K79" s="74"/>
      <c r="L79" s="133"/>
      <c r="M79" s="74"/>
      <c r="N79" s="133" t="s">
        <v>231</v>
      </c>
      <c r="O79" s="74" t="s">
        <v>172</v>
      </c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</row>
    <row r="80" spans="2:38" s="10" customFormat="1" ht="78.75" x14ac:dyDescent="0.25">
      <c r="B80" s="13">
        <v>16</v>
      </c>
      <c r="C80" s="121" t="s">
        <v>156</v>
      </c>
      <c r="D80" s="133"/>
      <c r="E80" s="131"/>
      <c r="F80" s="133"/>
      <c r="G80" s="135"/>
      <c r="H80" s="133" t="s">
        <v>177</v>
      </c>
      <c r="I80" s="74" t="s">
        <v>172</v>
      </c>
      <c r="J80" s="133"/>
      <c r="K80" s="74"/>
      <c r="L80" s="133"/>
      <c r="M80" s="74"/>
      <c r="N80" s="133" t="s">
        <v>232</v>
      </c>
      <c r="O80" s="74" t="s">
        <v>172</v>
      </c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</row>
    <row r="81" spans="2:35" s="10" customFormat="1" ht="25.5" x14ac:dyDescent="0.25">
      <c r="B81" s="13" t="s">
        <v>157</v>
      </c>
      <c r="C81" s="121" t="s">
        <v>158</v>
      </c>
      <c r="D81" s="136"/>
      <c r="E81" s="135"/>
      <c r="F81" s="136"/>
      <c r="G81" s="135"/>
      <c r="H81" s="133" t="s">
        <v>170</v>
      </c>
      <c r="I81" s="74" t="s">
        <v>170</v>
      </c>
      <c r="J81" s="133"/>
      <c r="K81" s="74"/>
      <c r="L81" s="133"/>
      <c r="M81" s="74"/>
      <c r="N81" s="133" t="s">
        <v>233</v>
      </c>
      <c r="O81" s="74" t="s">
        <v>172</v>
      </c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</row>
    <row r="82" spans="2:35" ht="15" x14ac:dyDescent="0.2">
      <c r="B82" s="162" t="s">
        <v>14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</row>
    <row r="83" spans="2:35" s="10" customFormat="1" ht="44.25" customHeight="1" x14ac:dyDescent="0.25">
      <c r="B83" s="11" t="s">
        <v>0</v>
      </c>
      <c r="C83" s="11" t="s">
        <v>1</v>
      </c>
      <c r="D83" s="12" t="str">
        <f>+D8</f>
        <v>ASOFORMANDO-COLOMBIA</v>
      </c>
      <c r="E83" s="12" t="str">
        <f t="shared" ref="E83:O83" si="6">+E8</f>
        <v>calificacion 1</v>
      </c>
      <c r="F83" s="12" t="str">
        <f t="shared" si="6"/>
        <v>CORAFROSALUD-COLOMBIA</v>
      </c>
      <c r="G83" s="12" t="str">
        <f t="shared" si="6"/>
        <v>calificacion 2</v>
      </c>
      <c r="H83" s="12" t="str">
        <f>+H8</f>
        <v>COOPUMNAR</v>
      </c>
      <c r="I83" s="12" t="str">
        <f>+I8</f>
        <v>calificacion 3</v>
      </c>
      <c r="J83" s="12" t="str">
        <f t="shared" ref="J83:K83" si="7">+J8</f>
        <v xml:space="preserve">AVENTON AL SUR </v>
      </c>
      <c r="K83" s="12" t="str">
        <f t="shared" si="7"/>
        <v>calificacion 4</v>
      </c>
      <c r="L83" s="12" t="str">
        <f t="shared" ref="L83:M83" si="8">+L8</f>
        <v>CORSOCIAL-COLOMBIA</v>
      </c>
      <c r="M83" s="12" t="str">
        <f t="shared" si="8"/>
        <v>calificacion 5</v>
      </c>
      <c r="N83" s="12" t="str">
        <f t="shared" si="6"/>
        <v>UNION TEMPORAL MEJORHABITAT COPEX</v>
      </c>
      <c r="O83" s="12" t="str">
        <f t="shared" si="6"/>
        <v>calificacion 6</v>
      </c>
    </row>
    <row r="84" spans="2:35" x14ac:dyDescent="0.2">
      <c r="B84" s="19"/>
      <c r="C84" s="19" t="s">
        <v>36</v>
      </c>
      <c r="D84" s="168"/>
      <c r="E84" s="169"/>
      <c r="F84" s="164"/>
      <c r="G84" s="165"/>
      <c r="H84" s="166"/>
      <c r="I84" s="167"/>
      <c r="J84" s="166"/>
      <c r="K84" s="167"/>
      <c r="L84" s="166"/>
      <c r="M84" s="167"/>
      <c r="N84" s="166">
        <v>2021</v>
      </c>
      <c r="O84" s="167"/>
    </row>
    <row r="85" spans="2:35" s="22" customFormat="1" ht="28.5" x14ac:dyDescent="0.25">
      <c r="B85" s="21"/>
      <c r="C85" s="15" t="s">
        <v>160</v>
      </c>
      <c r="D85" s="178">
        <f>+D16+D32+D47</f>
        <v>0</v>
      </c>
      <c r="E85" s="179"/>
      <c r="F85" s="178">
        <f>+F16+F32+F47</f>
        <v>0</v>
      </c>
      <c r="G85" s="179"/>
      <c r="H85" s="178">
        <f>+H16+H32+H47</f>
        <v>785142540</v>
      </c>
      <c r="I85" s="179"/>
      <c r="J85" s="178">
        <f>+J16+J32+J47</f>
        <v>0</v>
      </c>
      <c r="K85" s="179"/>
      <c r="L85" s="178">
        <f>+L16+L32+L47</f>
        <v>0</v>
      </c>
      <c r="M85" s="179"/>
      <c r="N85" s="178">
        <f>+N16+N32+N47</f>
        <v>598806000</v>
      </c>
      <c r="O85" s="179"/>
    </row>
    <row r="86" spans="2:35" s="10" customFormat="1" ht="38.25" x14ac:dyDescent="0.25">
      <c r="B86" s="11">
        <v>1</v>
      </c>
      <c r="C86" s="23" t="s">
        <v>41</v>
      </c>
      <c r="D86" s="52"/>
      <c r="E86" s="54"/>
      <c r="F86" s="55"/>
      <c r="G86" s="29"/>
      <c r="H86" s="55" t="s">
        <v>193</v>
      </c>
      <c r="I86" s="155" t="s">
        <v>191</v>
      </c>
      <c r="J86" s="55"/>
      <c r="K86" s="29"/>
      <c r="L86" s="55"/>
      <c r="M86" s="29"/>
      <c r="N86" s="219" t="s">
        <v>235</v>
      </c>
      <c r="O86" s="29" t="s">
        <v>172</v>
      </c>
    </row>
    <row r="87" spans="2:35" s="10" customFormat="1" ht="38.25" x14ac:dyDescent="0.25">
      <c r="B87" s="11">
        <v>2</v>
      </c>
      <c r="C87" s="23" t="s">
        <v>42</v>
      </c>
      <c r="D87" s="52"/>
      <c r="E87" s="54"/>
      <c r="F87" s="55"/>
      <c r="G87" s="29"/>
      <c r="H87" s="55" t="s">
        <v>193</v>
      </c>
      <c r="I87" s="155" t="s">
        <v>191</v>
      </c>
      <c r="J87" s="55"/>
      <c r="K87" s="29"/>
      <c r="L87" s="55"/>
      <c r="M87" s="29"/>
      <c r="N87" s="219" t="s">
        <v>235</v>
      </c>
      <c r="O87" s="29" t="s">
        <v>172</v>
      </c>
    </row>
    <row r="88" spans="2:35" s="10" customFormat="1" ht="38.25" x14ac:dyDescent="0.25">
      <c r="B88" s="11">
        <v>3</v>
      </c>
      <c r="C88" s="23" t="s">
        <v>43</v>
      </c>
      <c r="D88" s="52"/>
      <c r="E88" s="54"/>
      <c r="F88" s="55"/>
      <c r="G88" s="29"/>
      <c r="H88" s="55" t="s">
        <v>193</v>
      </c>
      <c r="I88" s="155" t="s">
        <v>191</v>
      </c>
      <c r="J88" s="55"/>
      <c r="K88" s="29"/>
      <c r="L88" s="55"/>
      <c r="M88" s="29"/>
      <c r="N88" s="219" t="s">
        <v>235</v>
      </c>
      <c r="O88" s="29" t="s">
        <v>172</v>
      </c>
    </row>
    <row r="89" spans="2:35" s="10" customFormat="1" ht="38.25" x14ac:dyDescent="0.25">
      <c r="B89" s="11">
        <v>4</v>
      </c>
      <c r="C89" s="23" t="s">
        <v>44</v>
      </c>
      <c r="D89" s="52"/>
      <c r="E89" s="54"/>
      <c r="F89" s="56"/>
      <c r="G89" s="29"/>
      <c r="H89" s="55" t="s">
        <v>193</v>
      </c>
      <c r="I89" s="155" t="s">
        <v>191</v>
      </c>
      <c r="J89" s="56"/>
      <c r="K89" s="29"/>
      <c r="L89" s="56"/>
      <c r="M89" s="29"/>
      <c r="N89" s="219" t="s">
        <v>235</v>
      </c>
      <c r="O89" s="29" t="s">
        <v>172</v>
      </c>
    </row>
    <row r="90" spans="2:35" s="10" customFormat="1" ht="42.75" x14ac:dyDescent="0.25">
      <c r="B90" s="11">
        <v>5</v>
      </c>
      <c r="C90" s="23" t="s">
        <v>45</v>
      </c>
      <c r="D90" s="37"/>
      <c r="E90" s="37"/>
      <c r="F90" s="55"/>
      <c r="G90" s="29"/>
      <c r="H90" s="55" t="s">
        <v>193</v>
      </c>
      <c r="I90" s="155" t="s">
        <v>191</v>
      </c>
      <c r="J90" s="55"/>
      <c r="K90" s="29"/>
      <c r="L90" s="55"/>
      <c r="M90" s="29"/>
      <c r="N90" s="219" t="s">
        <v>235</v>
      </c>
      <c r="O90" s="29" t="s">
        <v>172</v>
      </c>
    </row>
    <row r="91" spans="2:35" s="10" customFormat="1" ht="38.25" x14ac:dyDescent="0.25">
      <c r="B91" s="11">
        <v>6</v>
      </c>
      <c r="C91" s="23" t="s">
        <v>46</v>
      </c>
      <c r="D91" s="37"/>
      <c r="E91" s="37"/>
      <c r="F91" s="55"/>
      <c r="G91" s="29"/>
      <c r="H91" s="55" t="s">
        <v>193</v>
      </c>
      <c r="I91" s="155" t="s">
        <v>191</v>
      </c>
      <c r="J91" s="55"/>
      <c r="K91" s="29"/>
      <c r="L91" s="55"/>
      <c r="M91" s="29"/>
      <c r="N91" s="219" t="s">
        <v>235</v>
      </c>
      <c r="O91" s="29" t="s">
        <v>172</v>
      </c>
    </row>
    <row r="92" spans="2:35" s="10" customFormat="1" ht="38.25" x14ac:dyDescent="0.25">
      <c r="B92" s="11">
        <v>7</v>
      </c>
      <c r="C92" s="23" t="s">
        <v>47</v>
      </c>
      <c r="D92" s="37"/>
      <c r="E92" s="37"/>
      <c r="F92" s="55"/>
      <c r="G92" s="29"/>
      <c r="H92" s="55" t="s">
        <v>193</v>
      </c>
      <c r="I92" s="155" t="s">
        <v>191</v>
      </c>
      <c r="J92" s="55"/>
      <c r="K92" s="29"/>
      <c r="L92" s="55"/>
      <c r="M92" s="29"/>
      <c r="N92" s="219" t="s">
        <v>235</v>
      </c>
      <c r="O92" s="29" t="s">
        <v>172</v>
      </c>
    </row>
  </sheetData>
  <mergeCells count="24">
    <mergeCell ref="B5:C5"/>
    <mergeCell ref="B43:O43"/>
    <mergeCell ref="D85:E85"/>
    <mergeCell ref="F85:G85"/>
    <mergeCell ref="H85:I85"/>
    <mergeCell ref="J85:K85"/>
    <mergeCell ref="L85:M85"/>
    <mergeCell ref="N85:O85"/>
    <mergeCell ref="B2:O2"/>
    <mergeCell ref="B7:O7"/>
    <mergeCell ref="B3:O3"/>
    <mergeCell ref="B82:O82"/>
    <mergeCell ref="F84:G84"/>
    <mergeCell ref="N84:O84"/>
    <mergeCell ref="D84:E84"/>
    <mergeCell ref="B58:O58"/>
    <mergeCell ref="H84:I84"/>
    <mergeCell ref="B11:O11"/>
    <mergeCell ref="L84:M84"/>
    <mergeCell ref="J84:K84"/>
    <mergeCell ref="E5:F5"/>
    <mergeCell ref="M5:O5"/>
    <mergeCell ref="B12:O12"/>
    <mergeCell ref="B28:O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7"/>
  <sheetViews>
    <sheetView topLeftCell="A20" workbookViewId="0">
      <pane xSplit="8" topLeftCell="AB1" activePane="topRight" state="frozen"/>
      <selection pane="topRight" activeCell="AB25" sqref="AB25:AI25"/>
    </sheetView>
  </sheetViews>
  <sheetFormatPr baseColWidth="10" defaultColWidth="11.5703125" defaultRowHeight="15" x14ac:dyDescent="0.25"/>
  <cols>
    <col min="1" max="1" width="4.42578125" style="32" bestFit="1" customWidth="1"/>
    <col min="2" max="2" width="7" style="33" bestFit="1" customWidth="1"/>
    <col min="3" max="3" width="6.42578125" style="33" bestFit="1" customWidth="1"/>
    <col min="4" max="4" width="8.140625" style="33" bestFit="1" customWidth="1"/>
    <col min="5" max="5" width="8.85546875" style="33" customWidth="1"/>
    <col min="6" max="7" width="9.42578125" style="33" customWidth="1"/>
    <col min="8" max="8" width="13.140625" style="33" bestFit="1" customWidth="1"/>
    <col min="9" max="9" width="2.42578125" style="33" customWidth="1"/>
    <col min="10" max="11" width="12.5703125" style="88" customWidth="1"/>
    <col min="12" max="12" width="17.140625" style="88" bestFit="1" customWidth="1"/>
    <col min="13" max="13" width="17.140625" style="88" customWidth="1"/>
    <col min="14" max="14" width="14.5703125" style="88" bestFit="1" customWidth="1"/>
    <col min="15" max="15" width="14.85546875" style="34" bestFit="1" customWidth="1"/>
    <col min="16" max="16" width="13.5703125" style="88" customWidth="1"/>
    <col min="17" max="17" width="14.85546875" style="34" bestFit="1" customWidth="1"/>
    <col min="18" max="18" width="2.42578125" style="33" customWidth="1"/>
    <col min="19" max="20" width="12.5703125" style="88" customWidth="1"/>
    <col min="21" max="21" width="17.140625" style="88" bestFit="1" customWidth="1"/>
    <col min="22" max="22" width="17.140625" style="88" customWidth="1"/>
    <col min="23" max="23" width="14.5703125" style="88" bestFit="1" customWidth="1"/>
    <col min="24" max="24" width="14.85546875" style="34" bestFit="1" customWidth="1"/>
    <col min="25" max="25" width="13.5703125" style="88" customWidth="1"/>
    <col min="26" max="26" width="14.85546875" style="34" bestFit="1" customWidth="1"/>
    <col min="27" max="27" width="2.42578125" style="33" customWidth="1"/>
    <col min="28" max="29" width="12.5703125" style="88" customWidth="1"/>
    <col min="30" max="30" width="17.140625" style="88" bestFit="1" customWidth="1"/>
    <col min="31" max="31" width="17.140625" style="88" customWidth="1"/>
    <col min="32" max="32" width="14.5703125" style="88" bestFit="1" customWidth="1"/>
    <col min="33" max="33" width="14.85546875" style="34" bestFit="1" customWidth="1"/>
    <col min="34" max="34" width="13.5703125" style="88" customWidth="1"/>
    <col min="35" max="35" width="14.85546875" style="34" bestFit="1" customWidth="1"/>
    <col min="36" max="36" width="2.42578125" style="33" customWidth="1"/>
    <col min="37" max="38" width="12.5703125" style="88" customWidth="1"/>
    <col min="39" max="39" width="17.140625" style="88" bestFit="1" customWidth="1"/>
    <col min="40" max="40" width="17.140625" style="88" customWidth="1"/>
    <col min="41" max="41" width="14.5703125" style="88" bestFit="1" customWidth="1"/>
    <col min="42" max="42" width="14.85546875" style="34" bestFit="1" customWidth="1"/>
    <col min="43" max="43" width="13.5703125" style="88" customWidth="1"/>
    <col min="44" max="44" width="14.85546875" style="34" bestFit="1" customWidth="1"/>
    <col min="45" max="45" width="2.42578125" style="33" customWidth="1"/>
    <col min="46" max="47" width="12.5703125" style="88" customWidth="1"/>
    <col min="48" max="48" width="17.140625" style="88" bestFit="1" customWidth="1"/>
    <col min="49" max="49" width="17.140625" style="88" customWidth="1"/>
    <col min="50" max="50" width="14.5703125" style="88" bestFit="1" customWidth="1"/>
    <col min="51" max="51" width="14.85546875" style="34" bestFit="1" customWidth="1"/>
    <col min="52" max="52" width="13.5703125" style="88" customWidth="1"/>
    <col min="53" max="53" width="14.85546875" style="34" bestFit="1" customWidth="1"/>
    <col min="54" max="54" width="2.42578125" style="33" customWidth="1"/>
    <col min="55" max="56" width="12.5703125" style="88" customWidth="1"/>
    <col min="57" max="57" width="17.140625" style="88" bestFit="1" customWidth="1"/>
    <col min="58" max="58" width="17.140625" style="88" customWidth="1"/>
    <col min="59" max="59" width="14.5703125" style="88" bestFit="1" customWidth="1"/>
    <col min="60" max="60" width="14.85546875" style="34" bestFit="1" customWidth="1"/>
    <col min="61" max="61" width="13.5703125" style="88" customWidth="1"/>
    <col min="62" max="62" width="14.85546875" style="34" bestFit="1" customWidth="1"/>
    <col min="63" max="63" width="11.85546875" style="33" bestFit="1" customWidth="1"/>
    <col min="64" max="16384" width="11.5703125" style="33"/>
  </cols>
  <sheetData>
    <row r="2" spans="1:63" x14ac:dyDescent="0.25">
      <c r="J2" s="183" t="str">
        <f>+'FORM. VERIFICACION'!E8</f>
        <v>calificacion 1</v>
      </c>
      <c r="K2" s="183"/>
      <c r="L2" s="183"/>
      <c r="M2" s="183"/>
      <c r="N2" s="183"/>
      <c r="O2" s="183"/>
      <c r="P2" s="183"/>
      <c r="Q2" s="183"/>
      <c r="S2" s="183" t="str">
        <f>+'FORM. VERIFICACION'!G13</f>
        <v>calificacion 2</v>
      </c>
      <c r="T2" s="183"/>
      <c r="U2" s="183"/>
      <c r="V2" s="183"/>
      <c r="W2" s="183"/>
      <c r="X2" s="183"/>
      <c r="Y2" s="183"/>
      <c r="Z2" s="183"/>
      <c r="AB2" s="183" t="str">
        <f>+'FORM. VERIFICACION'!I13</f>
        <v>calificacion 3</v>
      </c>
      <c r="AC2" s="183"/>
      <c r="AD2" s="183"/>
      <c r="AE2" s="183"/>
      <c r="AF2" s="183"/>
      <c r="AG2" s="183"/>
      <c r="AH2" s="183"/>
      <c r="AI2" s="183"/>
      <c r="AK2" s="183" t="str">
        <f>+'FORM. VERIFICACION'!K13</f>
        <v>calificacion 4</v>
      </c>
      <c r="AL2" s="183"/>
      <c r="AM2" s="183"/>
      <c r="AN2" s="183"/>
      <c r="AO2" s="183"/>
      <c r="AP2" s="183"/>
      <c r="AQ2" s="183"/>
      <c r="AR2" s="183"/>
      <c r="AT2" s="183" t="str">
        <f>+'FORM. VERIFICACION'!M13</f>
        <v>calificacion 5</v>
      </c>
      <c r="AU2" s="183"/>
      <c r="AV2" s="183"/>
      <c r="AW2" s="183"/>
      <c r="AX2" s="183"/>
      <c r="AY2" s="183"/>
      <c r="AZ2" s="183"/>
      <c r="BA2" s="183"/>
      <c r="BC2" s="183" t="str">
        <f>+'FORM. VERIFICACION'!O13</f>
        <v>calificacion 6</v>
      </c>
      <c r="BD2" s="183"/>
      <c r="BE2" s="183"/>
      <c r="BF2" s="183"/>
      <c r="BG2" s="183"/>
      <c r="BH2" s="183"/>
      <c r="BI2" s="183"/>
      <c r="BJ2" s="183"/>
    </row>
    <row r="3" spans="1:63" x14ac:dyDescent="0.25">
      <c r="J3" s="183" t="str">
        <f>+'FORM. VERIFICACION'!D8</f>
        <v>ASOFORMANDO-COLOMBIA</v>
      </c>
      <c r="K3" s="183"/>
      <c r="L3" s="183"/>
      <c r="M3" s="183"/>
      <c r="N3" s="183"/>
      <c r="O3" s="183"/>
      <c r="P3" s="183"/>
      <c r="Q3" s="183"/>
      <c r="S3" s="183" t="str">
        <f>+'FORM. VERIFICACION'!F13</f>
        <v>CORAFROSALUD-COLOMBIA</v>
      </c>
      <c r="T3" s="183"/>
      <c r="U3" s="183"/>
      <c r="V3" s="183"/>
      <c r="W3" s="183"/>
      <c r="X3" s="183"/>
      <c r="Y3" s="183"/>
      <c r="Z3" s="183"/>
      <c r="AB3" s="183" t="str">
        <f>+'FORM. VERIFICACION'!H13</f>
        <v>COOPUMNAR</v>
      </c>
      <c r="AC3" s="183"/>
      <c r="AD3" s="183"/>
      <c r="AE3" s="183"/>
      <c r="AF3" s="183"/>
      <c r="AG3" s="183"/>
      <c r="AH3" s="183"/>
      <c r="AI3" s="183"/>
      <c r="AK3" s="183" t="str">
        <f>+'FORM. VERIFICACION'!J13</f>
        <v xml:space="preserve">AVENTON AL SUR </v>
      </c>
      <c r="AL3" s="183"/>
      <c r="AM3" s="183"/>
      <c r="AN3" s="183"/>
      <c r="AO3" s="183"/>
      <c r="AP3" s="183"/>
      <c r="AQ3" s="183"/>
      <c r="AR3" s="183"/>
      <c r="AT3" s="183" t="str">
        <f>+'FORM. VERIFICACION'!L13</f>
        <v>CORSOCIAL-COLOMBIA</v>
      </c>
      <c r="AU3" s="183"/>
      <c r="AV3" s="183"/>
      <c r="AW3" s="183"/>
      <c r="AX3" s="183"/>
      <c r="AY3" s="183"/>
      <c r="AZ3" s="183"/>
      <c r="BA3" s="183"/>
      <c r="BC3" s="183" t="str">
        <f>+'FORM. VERIFICACION'!N13</f>
        <v>UNION TEMPORAL MEJORHABITAT COPEX</v>
      </c>
      <c r="BD3" s="183"/>
      <c r="BE3" s="183"/>
      <c r="BF3" s="183"/>
      <c r="BG3" s="183"/>
      <c r="BH3" s="183"/>
      <c r="BI3" s="183"/>
      <c r="BJ3" s="183"/>
    </row>
    <row r="4" spans="1:63" ht="15.75" thickBot="1" x14ac:dyDescent="0.3"/>
    <row r="5" spans="1:63" s="40" customFormat="1" ht="64.5" thickBot="1" x14ac:dyDescent="0.3">
      <c r="A5" s="106" t="s">
        <v>122</v>
      </c>
      <c r="B5" s="105" t="s">
        <v>121</v>
      </c>
      <c r="C5" s="105" t="s">
        <v>126</v>
      </c>
      <c r="D5" s="107" t="s">
        <v>128</v>
      </c>
      <c r="E5" s="108" t="s">
        <v>130</v>
      </c>
      <c r="F5" s="109" t="s">
        <v>131</v>
      </c>
      <c r="G5" s="109" t="s">
        <v>132</v>
      </c>
      <c r="H5" s="110" t="s">
        <v>133</v>
      </c>
      <c r="I5" s="41"/>
      <c r="J5" s="111" t="s">
        <v>134</v>
      </c>
      <c r="K5" s="111" t="s">
        <v>135</v>
      </c>
      <c r="L5" s="111" t="s">
        <v>136</v>
      </c>
      <c r="M5" s="111" t="s">
        <v>137</v>
      </c>
      <c r="N5" s="111" t="s">
        <v>137</v>
      </c>
      <c r="O5" s="35" t="s">
        <v>17</v>
      </c>
      <c r="P5" s="111" t="s">
        <v>139</v>
      </c>
      <c r="Q5" s="35" t="s">
        <v>140</v>
      </c>
      <c r="R5" s="41"/>
      <c r="S5" s="111" t="s">
        <v>134</v>
      </c>
      <c r="T5" s="111" t="s">
        <v>135</v>
      </c>
      <c r="U5" s="111" t="s">
        <v>136</v>
      </c>
      <c r="V5" s="111" t="s">
        <v>137</v>
      </c>
      <c r="W5" s="111" t="s">
        <v>137</v>
      </c>
      <c r="X5" s="35" t="s">
        <v>17</v>
      </c>
      <c r="Y5" s="111" t="s">
        <v>139</v>
      </c>
      <c r="Z5" s="35" t="s">
        <v>140</v>
      </c>
      <c r="AA5" s="41"/>
      <c r="AB5" s="111" t="s">
        <v>134</v>
      </c>
      <c r="AC5" s="111" t="s">
        <v>135</v>
      </c>
      <c r="AD5" s="111" t="s">
        <v>136</v>
      </c>
      <c r="AE5" s="111" t="s">
        <v>137</v>
      </c>
      <c r="AF5" s="111" t="s">
        <v>137</v>
      </c>
      <c r="AG5" s="35" t="s">
        <v>17</v>
      </c>
      <c r="AH5" s="111" t="s">
        <v>139</v>
      </c>
      <c r="AI5" s="35" t="s">
        <v>140</v>
      </c>
      <c r="AJ5" s="41"/>
      <c r="AK5" s="111" t="s">
        <v>134</v>
      </c>
      <c r="AL5" s="111" t="s">
        <v>135</v>
      </c>
      <c r="AM5" s="111" t="s">
        <v>136</v>
      </c>
      <c r="AN5" s="111" t="s">
        <v>137</v>
      </c>
      <c r="AO5" s="111" t="s">
        <v>137</v>
      </c>
      <c r="AP5" s="35" t="s">
        <v>17</v>
      </c>
      <c r="AQ5" s="111" t="s">
        <v>139</v>
      </c>
      <c r="AR5" s="35" t="s">
        <v>140</v>
      </c>
      <c r="AS5" s="41"/>
      <c r="AT5" s="111" t="s">
        <v>134</v>
      </c>
      <c r="AU5" s="111" t="s">
        <v>135</v>
      </c>
      <c r="AV5" s="111" t="s">
        <v>136</v>
      </c>
      <c r="AW5" s="111" t="s">
        <v>137</v>
      </c>
      <c r="AX5" s="111" t="s">
        <v>137</v>
      </c>
      <c r="AY5" s="35" t="s">
        <v>17</v>
      </c>
      <c r="AZ5" s="111" t="s">
        <v>139</v>
      </c>
      <c r="BA5" s="35" t="s">
        <v>140</v>
      </c>
      <c r="BB5" s="41"/>
      <c r="BC5" s="111" t="s">
        <v>134</v>
      </c>
      <c r="BD5" s="111" t="s">
        <v>135</v>
      </c>
      <c r="BE5" s="111" t="s">
        <v>136</v>
      </c>
      <c r="BF5" s="111" t="s">
        <v>137</v>
      </c>
      <c r="BG5" s="111" t="s">
        <v>137</v>
      </c>
      <c r="BH5" s="35" t="s">
        <v>17</v>
      </c>
      <c r="BI5" s="111" t="s">
        <v>139</v>
      </c>
      <c r="BJ5" s="35" t="s">
        <v>140</v>
      </c>
    </row>
    <row r="6" spans="1:63" ht="15.75" thickBot="1" x14ac:dyDescent="0.3">
      <c r="A6" s="75"/>
      <c r="B6" s="76"/>
      <c r="C6" s="77"/>
      <c r="D6" s="78"/>
      <c r="E6" s="78"/>
      <c r="F6" s="78"/>
      <c r="G6" s="78"/>
      <c r="H6" s="78"/>
      <c r="I6" s="31"/>
      <c r="J6" s="112" t="s">
        <v>18</v>
      </c>
      <c r="K6" s="112" t="s">
        <v>18</v>
      </c>
      <c r="L6" s="112" t="s">
        <v>18</v>
      </c>
      <c r="M6" s="112" t="s">
        <v>18</v>
      </c>
      <c r="N6" s="113" t="s">
        <v>19</v>
      </c>
      <c r="O6" s="113" t="s">
        <v>19</v>
      </c>
      <c r="P6" s="114" t="s">
        <v>19</v>
      </c>
      <c r="Q6" s="113" t="s">
        <v>19</v>
      </c>
      <c r="R6" s="31"/>
      <c r="S6" s="112" t="s">
        <v>18</v>
      </c>
      <c r="T6" s="112" t="s">
        <v>18</v>
      </c>
      <c r="U6" s="112" t="s">
        <v>18</v>
      </c>
      <c r="V6" s="112" t="s">
        <v>18</v>
      </c>
      <c r="W6" s="113" t="s">
        <v>19</v>
      </c>
      <c r="X6" s="113" t="s">
        <v>19</v>
      </c>
      <c r="Y6" s="114" t="s">
        <v>19</v>
      </c>
      <c r="Z6" s="113" t="s">
        <v>19</v>
      </c>
      <c r="AA6" s="31"/>
      <c r="AB6" s="112" t="s">
        <v>18</v>
      </c>
      <c r="AC6" s="112" t="s">
        <v>18</v>
      </c>
      <c r="AD6" s="112" t="s">
        <v>18</v>
      </c>
      <c r="AE6" s="112" t="s">
        <v>18</v>
      </c>
      <c r="AF6" s="113" t="s">
        <v>19</v>
      </c>
      <c r="AG6" s="113" t="s">
        <v>19</v>
      </c>
      <c r="AH6" s="114" t="s">
        <v>19</v>
      </c>
      <c r="AI6" s="113" t="s">
        <v>19</v>
      </c>
      <c r="AJ6" s="31"/>
      <c r="AK6" s="112" t="s">
        <v>18</v>
      </c>
      <c r="AL6" s="112" t="s">
        <v>18</v>
      </c>
      <c r="AM6" s="112" t="s">
        <v>18</v>
      </c>
      <c r="AN6" s="112" t="s">
        <v>18</v>
      </c>
      <c r="AO6" s="113" t="s">
        <v>19</v>
      </c>
      <c r="AP6" s="113" t="s">
        <v>19</v>
      </c>
      <c r="AQ6" s="114" t="s">
        <v>19</v>
      </c>
      <c r="AR6" s="113" t="s">
        <v>19</v>
      </c>
      <c r="AS6" s="31"/>
      <c r="AT6" s="112" t="s">
        <v>18</v>
      </c>
      <c r="AU6" s="112" t="s">
        <v>18</v>
      </c>
      <c r="AV6" s="112" t="s">
        <v>18</v>
      </c>
      <c r="AW6" s="112" t="s">
        <v>18</v>
      </c>
      <c r="AX6" s="113" t="s">
        <v>19</v>
      </c>
      <c r="AY6" s="113" t="s">
        <v>19</v>
      </c>
      <c r="AZ6" s="114" t="s">
        <v>19</v>
      </c>
      <c r="BA6" s="113" t="s">
        <v>19</v>
      </c>
      <c r="BB6" s="31"/>
      <c r="BC6" s="112" t="s">
        <v>18</v>
      </c>
      <c r="BD6" s="112" t="s">
        <v>18</v>
      </c>
      <c r="BE6" s="112" t="s">
        <v>18</v>
      </c>
      <c r="BF6" s="112" t="s">
        <v>18</v>
      </c>
      <c r="BG6" s="113" t="s">
        <v>19</v>
      </c>
      <c r="BH6" s="113" t="s">
        <v>19</v>
      </c>
      <c r="BI6" s="114" t="s">
        <v>19</v>
      </c>
      <c r="BJ6" s="113" t="s">
        <v>19</v>
      </c>
    </row>
    <row r="7" spans="1:63" x14ac:dyDescent="0.25">
      <c r="A7" s="180" t="s">
        <v>118</v>
      </c>
      <c r="B7" s="181"/>
      <c r="C7" s="181"/>
      <c r="D7" s="181"/>
      <c r="E7" s="181"/>
      <c r="F7" s="181"/>
      <c r="G7" s="181"/>
      <c r="H7" s="182"/>
      <c r="I7" s="30"/>
      <c r="J7" s="89"/>
      <c r="K7" s="89"/>
      <c r="L7" s="89"/>
      <c r="M7" s="89"/>
      <c r="N7" s="89"/>
      <c r="O7" s="36"/>
      <c r="P7" s="89"/>
      <c r="Q7" s="36"/>
      <c r="R7" s="30"/>
      <c r="S7" s="89"/>
      <c r="T7" s="89"/>
      <c r="U7" s="89"/>
      <c r="V7" s="89"/>
      <c r="W7" s="89"/>
      <c r="X7" s="36"/>
      <c r="Y7" s="89"/>
      <c r="Z7" s="36"/>
      <c r="AA7" s="30"/>
      <c r="AB7" s="89"/>
      <c r="AC7" s="89"/>
      <c r="AD7" s="89"/>
      <c r="AE7" s="89"/>
      <c r="AF7" s="89"/>
      <c r="AG7" s="36"/>
      <c r="AH7" s="89"/>
      <c r="AI7" s="36"/>
      <c r="AJ7" s="30"/>
      <c r="AK7" s="89"/>
      <c r="AL7" s="89"/>
      <c r="AM7" s="89"/>
      <c r="AN7" s="89"/>
      <c r="AO7" s="89"/>
      <c r="AP7" s="36"/>
      <c r="AQ7" s="89"/>
      <c r="AR7" s="36"/>
      <c r="AS7" s="30"/>
      <c r="AT7" s="89"/>
      <c r="AU7" s="89"/>
      <c r="AV7" s="89"/>
      <c r="AW7" s="89"/>
      <c r="AX7" s="89"/>
      <c r="AY7" s="36"/>
      <c r="AZ7" s="89"/>
      <c r="BA7" s="36"/>
      <c r="BB7" s="30"/>
      <c r="BC7" s="89"/>
      <c r="BD7" s="89"/>
      <c r="BE7" s="89"/>
      <c r="BF7" s="89"/>
      <c r="BG7" s="89"/>
      <c r="BH7" s="36"/>
      <c r="BI7" s="89"/>
      <c r="BJ7" s="36"/>
    </row>
    <row r="8" spans="1:63" x14ac:dyDescent="0.25">
      <c r="A8" s="79" t="s">
        <v>123</v>
      </c>
      <c r="B8" s="80" t="s">
        <v>124</v>
      </c>
      <c r="C8" s="81" t="s">
        <v>127</v>
      </c>
      <c r="D8" s="82" t="s">
        <v>129</v>
      </c>
      <c r="E8" s="83">
        <v>690</v>
      </c>
      <c r="F8" s="104">
        <v>117</v>
      </c>
      <c r="G8" s="104">
        <v>8370</v>
      </c>
      <c r="H8" s="84">
        <f>+G8*F8*E8</f>
        <v>675710100</v>
      </c>
      <c r="I8" s="39"/>
      <c r="J8" s="90"/>
      <c r="K8" s="90"/>
      <c r="L8" s="90"/>
      <c r="M8" s="90"/>
      <c r="N8" s="90">
        <f>ROUND(E8*F8*L8,2)</f>
        <v>0</v>
      </c>
      <c r="O8" s="90">
        <f>+M8-N8</f>
        <v>0</v>
      </c>
      <c r="P8" s="90">
        <f>+M8*0.5%</f>
        <v>0</v>
      </c>
      <c r="Q8" s="38">
        <f>+H8-M8</f>
        <v>675710100</v>
      </c>
      <c r="R8" s="39"/>
      <c r="S8" s="90"/>
      <c r="T8" s="90"/>
      <c r="U8" s="90"/>
      <c r="V8" s="90"/>
      <c r="W8" s="90">
        <f>ROUND(E8*F8*U8,2)</f>
        <v>0</v>
      </c>
      <c r="X8" s="90">
        <f>+V8-W8</f>
        <v>0</v>
      </c>
      <c r="Y8" s="90">
        <f>+V8*0.5%</f>
        <v>0</v>
      </c>
      <c r="Z8" s="38">
        <f>+H8-V8</f>
        <v>675710100</v>
      </c>
      <c r="AA8" s="39"/>
      <c r="AB8" s="90">
        <v>8370</v>
      </c>
      <c r="AC8" s="90">
        <v>0</v>
      </c>
      <c r="AD8" s="90">
        <v>8370</v>
      </c>
      <c r="AE8" s="90">
        <v>675710100</v>
      </c>
      <c r="AF8" s="90">
        <f>ROUND(E8*F8*AD8,2)</f>
        <v>675710100</v>
      </c>
      <c r="AG8" s="90">
        <f>+AE8-AF8</f>
        <v>0</v>
      </c>
      <c r="AH8" s="90">
        <f>+AE8*0.5%</f>
        <v>3378550.5</v>
      </c>
      <c r="AI8" s="38">
        <f>+H8-AE8</f>
        <v>0</v>
      </c>
      <c r="AJ8" s="39"/>
      <c r="AK8" s="90"/>
      <c r="AL8" s="90"/>
      <c r="AM8" s="90"/>
      <c r="AN8" s="90"/>
      <c r="AO8" s="90">
        <f>ROUND(E8*F8*AM8,2)</f>
        <v>0</v>
      </c>
      <c r="AP8" s="90">
        <f>+AN8-AO8</f>
        <v>0</v>
      </c>
      <c r="AQ8" s="90">
        <f>+AN8*0.5%</f>
        <v>0</v>
      </c>
      <c r="AR8" s="38">
        <f>+H8-AN8</f>
        <v>675710100</v>
      </c>
      <c r="AS8" s="39"/>
      <c r="AT8" s="90"/>
      <c r="AU8" s="90"/>
      <c r="AV8" s="90"/>
      <c r="AW8" s="90"/>
      <c r="AX8" s="90">
        <f>ROUND(E8*F8*AV8,2)</f>
        <v>0</v>
      </c>
      <c r="AY8" s="90">
        <f>+AW8-AX8</f>
        <v>0</v>
      </c>
      <c r="AZ8" s="90">
        <f>+AW8*0.5%</f>
        <v>0</v>
      </c>
      <c r="BA8" s="38">
        <f>+H8-AW8</f>
        <v>675710100</v>
      </c>
      <c r="BB8" s="39"/>
      <c r="BC8" s="90">
        <v>6296</v>
      </c>
      <c r="BD8" s="90">
        <v>504</v>
      </c>
      <c r="BE8" s="90">
        <v>6800</v>
      </c>
      <c r="BF8" s="90">
        <v>548964000</v>
      </c>
      <c r="BG8" s="90">
        <f>ROUND(E8*F8*BE8,2)</f>
        <v>548964000</v>
      </c>
      <c r="BH8" s="90">
        <f>+BF8-BG8</f>
        <v>0</v>
      </c>
      <c r="BI8" s="90">
        <f>+BF8*0.5%</f>
        <v>2744820</v>
      </c>
      <c r="BJ8" s="38">
        <f>+H8-BF8</f>
        <v>126746100</v>
      </c>
    </row>
    <row r="9" spans="1:63" ht="14.45" customHeight="1" x14ac:dyDescent="0.25">
      <c r="A9" s="79"/>
      <c r="B9" s="80" t="s">
        <v>125</v>
      </c>
      <c r="C9" s="81" t="s">
        <v>127</v>
      </c>
      <c r="D9" s="82" t="s">
        <v>129</v>
      </c>
      <c r="E9" s="83">
        <v>71</v>
      </c>
      <c r="F9" s="104">
        <v>117</v>
      </c>
      <c r="G9" s="104">
        <v>9502</v>
      </c>
      <c r="H9" s="84">
        <v>78933114</v>
      </c>
      <c r="I9" s="39"/>
      <c r="J9" s="90"/>
      <c r="K9" s="90"/>
      <c r="L9" s="90"/>
      <c r="M9" s="90"/>
      <c r="N9" s="90">
        <f>ROUND(E9*F9*L9,2)</f>
        <v>0</v>
      </c>
      <c r="O9" s="90">
        <f>+M9-N9</f>
        <v>0</v>
      </c>
      <c r="P9" s="90">
        <f>+M9*0.5%</f>
        <v>0</v>
      </c>
      <c r="Q9" s="38">
        <f t="shared" ref="Q9:Q11" si="0">+H9-M9</f>
        <v>78933114</v>
      </c>
      <c r="R9" s="39"/>
      <c r="S9" s="90"/>
      <c r="T9" s="90"/>
      <c r="U9" s="90"/>
      <c r="V9" s="90"/>
      <c r="W9" s="90">
        <f>ROUND(E9*F9*U9,2)</f>
        <v>0</v>
      </c>
      <c r="X9" s="90">
        <f>+V9-W9</f>
        <v>0</v>
      </c>
      <c r="Y9" s="90">
        <f>+V9*0.5%</f>
        <v>0</v>
      </c>
      <c r="Z9" s="38">
        <f>+H9-V9</f>
        <v>78933114</v>
      </c>
      <c r="AA9" s="39"/>
      <c r="AB9" s="90">
        <v>9312</v>
      </c>
      <c r="AC9" s="90">
        <v>0</v>
      </c>
      <c r="AD9" s="90">
        <v>9312</v>
      </c>
      <c r="AE9" s="90">
        <v>77354784</v>
      </c>
      <c r="AF9" s="90">
        <f>ROUND(E9*F9*AD9,2)</f>
        <v>77354784</v>
      </c>
      <c r="AG9" s="90">
        <f>+AE9-AF9</f>
        <v>0</v>
      </c>
      <c r="AH9" s="90">
        <f>+AE9*0.5%</f>
        <v>386773.92</v>
      </c>
      <c r="AI9" s="38">
        <f>+H9-AE9</f>
        <v>1578330</v>
      </c>
      <c r="AJ9" s="39"/>
      <c r="AK9" s="90"/>
      <c r="AL9" s="90"/>
      <c r="AM9" s="90"/>
      <c r="AN9" s="90"/>
      <c r="AO9" s="90">
        <f>ROUND(E9*F9*AM9,2)</f>
        <v>0</v>
      </c>
      <c r="AP9" s="90">
        <f>+AN9-AO9</f>
        <v>0</v>
      </c>
      <c r="AQ9" s="90">
        <f>+AN9*0.5%</f>
        <v>0</v>
      </c>
      <c r="AR9" s="38">
        <f>+H9-AN9</f>
        <v>78933114</v>
      </c>
      <c r="AS9" s="39"/>
      <c r="AT9" s="90"/>
      <c r="AU9" s="90"/>
      <c r="AV9" s="90"/>
      <c r="AW9" s="90"/>
      <c r="AX9" s="90">
        <f>ROUND(E9*F9*AV9,2)</f>
        <v>0</v>
      </c>
      <c r="AY9" s="90">
        <f>+AW9-AX9</f>
        <v>0</v>
      </c>
      <c r="AZ9" s="90">
        <f>+AW9*0.5%</f>
        <v>0</v>
      </c>
      <c r="BA9" s="38">
        <f>+H9-AW9</f>
        <v>78933114</v>
      </c>
      <c r="BB9" s="39"/>
      <c r="BC9" s="90">
        <v>5556</v>
      </c>
      <c r="BD9" s="90">
        <v>444</v>
      </c>
      <c r="BE9" s="90">
        <v>6000</v>
      </c>
      <c r="BF9" s="90">
        <v>49842000</v>
      </c>
      <c r="BG9" s="90">
        <f>ROUND(E9*F9*BE9,2)</f>
        <v>49842000</v>
      </c>
      <c r="BH9" s="90">
        <f>+BF9-BG9</f>
        <v>0</v>
      </c>
      <c r="BI9" s="90">
        <f>+BF9*0.5%</f>
        <v>249210</v>
      </c>
      <c r="BJ9" s="38">
        <f>+H9-BF9</f>
        <v>29091114</v>
      </c>
    </row>
    <row r="10" spans="1:63" x14ac:dyDescent="0.25">
      <c r="A10" s="87"/>
      <c r="B10" s="185"/>
      <c r="C10" s="190"/>
      <c r="D10" s="191"/>
      <c r="E10" s="191"/>
      <c r="F10" s="191"/>
      <c r="G10" s="191"/>
      <c r="H10" s="192"/>
      <c r="J10" s="91"/>
      <c r="K10" s="91"/>
      <c r="L10" s="91"/>
      <c r="M10" s="91"/>
      <c r="N10" s="95"/>
      <c r="O10" s="38"/>
      <c r="P10" s="90"/>
      <c r="Q10" s="38"/>
      <c r="S10" s="91"/>
      <c r="T10" s="91"/>
      <c r="U10" s="91"/>
      <c r="V10" s="91"/>
      <c r="W10" s="95"/>
      <c r="X10" s="38"/>
      <c r="Y10" s="90"/>
      <c r="Z10" s="38"/>
      <c r="AB10" s="91"/>
      <c r="AC10" s="91"/>
      <c r="AD10" s="91"/>
      <c r="AE10" s="91"/>
      <c r="AF10" s="95"/>
      <c r="AG10" s="38"/>
      <c r="AH10" s="90"/>
      <c r="AI10" s="38"/>
      <c r="AK10" s="91"/>
      <c r="AL10" s="91"/>
      <c r="AM10" s="91"/>
      <c r="AN10" s="91"/>
      <c r="AO10" s="95"/>
      <c r="AP10" s="38"/>
      <c r="AQ10" s="90"/>
      <c r="AR10" s="38"/>
      <c r="AT10" s="91"/>
      <c r="AU10" s="91"/>
      <c r="AV10" s="91"/>
      <c r="AW10" s="91"/>
      <c r="AX10" s="95"/>
      <c r="AY10" s="38"/>
      <c r="AZ10" s="90"/>
      <c r="BA10" s="38"/>
      <c r="BC10" s="91"/>
      <c r="BD10" s="91"/>
      <c r="BE10" s="91"/>
      <c r="BF10" s="91"/>
      <c r="BG10" s="95"/>
      <c r="BH10" s="38"/>
      <c r="BI10" s="90"/>
      <c r="BJ10" s="38"/>
    </row>
    <row r="11" spans="1:63" ht="15.75" thickBot="1" x14ac:dyDescent="0.3">
      <c r="A11" s="85"/>
      <c r="B11" s="186"/>
      <c r="C11" s="187" t="s">
        <v>100</v>
      </c>
      <c r="D11" s="188"/>
      <c r="E11" s="188"/>
      <c r="F11" s="188"/>
      <c r="G11" s="189"/>
      <c r="H11" s="86">
        <f>+H9+H8</f>
        <v>754643214</v>
      </c>
      <c r="J11" s="92"/>
      <c r="K11" s="94">
        <f>SUM(K8:K10)</f>
        <v>0</v>
      </c>
      <c r="L11" s="91"/>
      <c r="M11" s="91"/>
      <c r="N11" s="94">
        <f>SUM(N8:N10)</f>
        <v>0</v>
      </c>
      <c r="O11" s="90">
        <f>+M11-N11</f>
        <v>0</v>
      </c>
      <c r="P11" s="90">
        <f>+M11*0.1%</f>
        <v>0</v>
      </c>
      <c r="Q11" s="38">
        <f t="shared" si="0"/>
        <v>754643214</v>
      </c>
      <c r="S11" s="92"/>
      <c r="T11" s="94">
        <f>SUM(T8:T10)</f>
        <v>0</v>
      </c>
      <c r="U11" s="91"/>
      <c r="V11" s="91"/>
      <c r="W11" s="94">
        <f>SUM(W8:W10)</f>
        <v>0</v>
      </c>
      <c r="X11" s="90">
        <f>+V11-W11</f>
        <v>0</v>
      </c>
      <c r="Y11" s="90">
        <f>+V11*0.1%</f>
        <v>0</v>
      </c>
      <c r="Z11" s="38">
        <f>+H11-V11</f>
        <v>754643214</v>
      </c>
      <c r="AB11" s="92"/>
      <c r="AC11" s="94">
        <f>SUM(AC8:AC10)</f>
        <v>0</v>
      </c>
      <c r="AD11" s="91"/>
      <c r="AE11" s="91">
        <v>753064884</v>
      </c>
      <c r="AF11" s="94">
        <f>SUM(AF8:AF10)</f>
        <v>753064884</v>
      </c>
      <c r="AG11" s="90">
        <f>+AE11-AF11</f>
        <v>0</v>
      </c>
      <c r="AH11" s="90">
        <f>+AE11*0.1%</f>
        <v>753064.88399999996</v>
      </c>
      <c r="AI11" s="38">
        <f>+H11-AE11</f>
        <v>1578330</v>
      </c>
      <c r="AK11" s="92"/>
      <c r="AL11" s="94">
        <f>SUM(AL8:AL10)</f>
        <v>0</v>
      </c>
      <c r="AM11" s="91"/>
      <c r="AN11" s="91"/>
      <c r="AO11" s="94">
        <f>SUM(AO8:AO10)</f>
        <v>0</v>
      </c>
      <c r="AP11" s="90">
        <f>+AN11-AO11</f>
        <v>0</v>
      </c>
      <c r="AQ11" s="90">
        <f>+AN11*0.1%</f>
        <v>0</v>
      </c>
      <c r="AR11" s="38">
        <f>+H11-AN11</f>
        <v>754643214</v>
      </c>
      <c r="AT11" s="92"/>
      <c r="AU11" s="94">
        <f>SUM(AU8:AU10)</f>
        <v>0</v>
      </c>
      <c r="AV11" s="91"/>
      <c r="AW11" s="91"/>
      <c r="AX11" s="94">
        <f>SUM(AX8:AX10)</f>
        <v>0</v>
      </c>
      <c r="AY11" s="90">
        <f>+AW11-AX11</f>
        <v>0</v>
      </c>
      <c r="AZ11" s="90">
        <f>+AW11*0.1%</f>
        <v>0</v>
      </c>
      <c r="BA11" s="38">
        <f>+H11-AW11</f>
        <v>754643214</v>
      </c>
      <c r="BC11" s="92"/>
      <c r="BD11" s="94">
        <f>SUM(BD8:BD10)</f>
        <v>948</v>
      </c>
      <c r="BE11" s="91"/>
      <c r="BF11" s="91">
        <v>598806000</v>
      </c>
      <c r="BG11" s="94">
        <f>SUM(BG8:BG10)</f>
        <v>598806000</v>
      </c>
      <c r="BH11" s="90">
        <f>+BF11-BG11</f>
        <v>0</v>
      </c>
      <c r="BI11" s="90">
        <f>+BF11*0.1%</f>
        <v>598806</v>
      </c>
      <c r="BJ11" s="38">
        <f>+H11-BF11</f>
        <v>155837214</v>
      </c>
      <c r="BK11" s="33">
        <f>+H11*0.2</f>
        <v>150928642.80000001</v>
      </c>
    </row>
    <row r="13" spans="1:63" ht="33" customHeight="1" x14ac:dyDescent="0.25">
      <c r="J13" s="184" t="s">
        <v>138</v>
      </c>
      <c r="K13" s="184"/>
      <c r="L13" s="184"/>
      <c r="M13" s="184"/>
      <c r="N13" s="184"/>
      <c r="O13" s="184"/>
      <c r="P13" s="184"/>
      <c r="Q13" s="184"/>
      <c r="S13" s="184" t="s">
        <v>138</v>
      </c>
      <c r="T13" s="184"/>
      <c r="U13" s="184"/>
      <c r="V13" s="184"/>
      <c r="W13" s="184"/>
      <c r="X13" s="184"/>
      <c r="Y13" s="184"/>
      <c r="Z13" s="184"/>
      <c r="AB13" s="184" t="s">
        <v>138</v>
      </c>
      <c r="AC13" s="184"/>
      <c r="AD13" s="184"/>
      <c r="AE13" s="184"/>
      <c r="AF13" s="184"/>
      <c r="AG13" s="184"/>
      <c r="AH13" s="184"/>
      <c r="AI13" s="184"/>
      <c r="AK13" s="184" t="s">
        <v>138</v>
      </c>
      <c r="AL13" s="184"/>
      <c r="AM13" s="184"/>
      <c r="AN13" s="184"/>
      <c r="AO13" s="184"/>
      <c r="AP13" s="184"/>
      <c r="AQ13" s="184"/>
      <c r="AR13" s="184"/>
      <c r="AT13" s="184" t="s">
        <v>138</v>
      </c>
      <c r="AU13" s="184"/>
      <c r="AV13" s="184"/>
      <c r="AW13" s="184"/>
      <c r="AX13" s="184"/>
      <c r="AY13" s="184"/>
      <c r="AZ13" s="184"/>
      <c r="BA13" s="184"/>
      <c r="BC13" s="184" t="s">
        <v>203</v>
      </c>
      <c r="BD13" s="184"/>
      <c r="BE13" s="184"/>
      <c r="BF13" s="184"/>
      <c r="BG13" s="184"/>
      <c r="BH13" s="184"/>
      <c r="BI13" s="184"/>
      <c r="BJ13" s="184"/>
    </row>
    <row r="15" spans="1:63" x14ac:dyDescent="0.25">
      <c r="J15" s="183" t="str">
        <f>+J2</f>
        <v>calificacion 1</v>
      </c>
      <c r="K15" s="183"/>
      <c r="L15" s="183"/>
      <c r="M15" s="183"/>
      <c r="N15" s="183"/>
      <c r="O15" s="183"/>
      <c r="P15" s="183"/>
      <c r="Q15" s="183"/>
      <c r="S15" s="183" t="str">
        <f>+S2</f>
        <v>calificacion 2</v>
      </c>
      <c r="T15" s="183"/>
      <c r="U15" s="183"/>
      <c r="V15" s="183"/>
      <c r="W15" s="183"/>
      <c r="X15" s="183"/>
      <c r="Y15" s="183"/>
      <c r="Z15" s="183"/>
      <c r="AB15" s="183" t="str">
        <f>+AB2</f>
        <v>calificacion 3</v>
      </c>
      <c r="AC15" s="183"/>
      <c r="AD15" s="183"/>
      <c r="AE15" s="183"/>
      <c r="AF15" s="183"/>
      <c r="AG15" s="183"/>
      <c r="AH15" s="183"/>
      <c r="AI15" s="183"/>
      <c r="AK15" s="183" t="str">
        <f>+AK2</f>
        <v>calificacion 4</v>
      </c>
      <c r="AL15" s="183"/>
      <c r="AM15" s="183"/>
      <c r="AN15" s="183"/>
      <c r="AO15" s="183"/>
      <c r="AP15" s="183"/>
      <c r="AQ15" s="183"/>
      <c r="AR15" s="183"/>
      <c r="AT15" s="183" t="str">
        <f>+AT2</f>
        <v>calificacion 5</v>
      </c>
      <c r="AU15" s="183"/>
      <c r="AV15" s="183"/>
      <c r="AW15" s="183"/>
      <c r="AX15" s="183"/>
      <c r="AY15" s="183"/>
      <c r="AZ15" s="183"/>
      <c r="BA15" s="183"/>
      <c r="BC15" s="183" t="str">
        <f>+BC2</f>
        <v>calificacion 6</v>
      </c>
      <c r="BD15" s="183"/>
      <c r="BE15" s="183"/>
      <c r="BF15" s="183"/>
      <c r="BG15" s="183"/>
      <c r="BH15" s="183"/>
      <c r="BI15" s="183"/>
      <c r="BJ15" s="183"/>
    </row>
    <row r="16" spans="1:63" x14ac:dyDescent="0.25">
      <c r="J16" s="183" t="str">
        <f>+J3</f>
        <v>ASOFORMANDO-COLOMBIA</v>
      </c>
      <c r="K16" s="183"/>
      <c r="L16" s="183"/>
      <c r="M16" s="183"/>
      <c r="N16" s="183"/>
      <c r="O16" s="183"/>
      <c r="P16" s="183"/>
      <c r="Q16" s="183"/>
      <c r="S16" s="183" t="str">
        <f>+S3</f>
        <v>CORAFROSALUD-COLOMBIA</v>
      </c>
      <c r="T16" s="183"/>
      <c r="U16" s="183"/>
      <c r="V16" s="183"/>
      <c r="W16" s="183"/>
      <c r="X16" s="183"/>
      <c r="Y16" s="183"/>
      <c r="Z16" s="183"/>
      <c r="AB16" s="183" t="str">
        <f>+AB3</f>
        <v>COOPUMNAR</v>
      </c>
      <c r="AC16" s="183"/>
      <c r="AD16" s="183"/>
      <c r="AE16" s="183"/>
      <c r="AF16" s="183"/>
      <c r="AG16" s="183"/>
      <c r="AH16" s="183"/>
      <c r="AI16" s="183"/>
      <c r="AK16" s="183" t="str">
        <f>+AK3</f>
        <v xml:space="preserve">AVENTON AL SUR </v>
      </c>
      <c r="AL16" s="183"/>
      <c r="AM16" s="183"/>
      <c r="AN16" s="183"/>
      <c r="AO16" s="183"/>
      <c r="AP16" s="183"/>
      <c r="AQ16" s="183"/>
      <c r="AR16" s="183"/>
      <c r="AT16" s="183" t="str">
        <f>+AT3</f>
        <v>CORSOCIAL-COLOMBIA</v>
      </c>
      <c r="AU16" s="183"/>
      <c r="AV16" s="183"/>
      <c r="AW16" s="183"/>
      <c r="AX16" s="183"/>
      <c r="AY16" s="183"/>
      <c r="AZ16" s="183"/>
      <c r="BA16" s="183"/>
      <c r="BC16" s="183" t="str">
        <f>+BC3</f>
        <v>UNION TEMPORAL MEJORHABITAT COPEX</v>
      </c>
      <c r="BD16" s="183"/>
      <c r="BE16" s="183"/>
      <c r="BF16" s="183"/>
      <c r="BG16" s="183"/>
      <c r="BH16" s="183"/>
      <c r="BI16" s="183"/>
      <c r="BJ16" s="183"/>
    </row>
    <row r="17" spans="1:62" ht="15.75" thickBot="1" x14ac:dyDescent="0.3"/>
    <row r="18" spans="1:62" s="40" customFormat="1" ht="64.5" thickBot="1" x14ac:dyDescent="0.3">
      <c r="A18" s="106" t="s">
        <v>122</v>
      </c>
      <c r="B18" s="105" t="s">
        <v>121</v>
      </c>
      <c r="C18" s="105" t="s">
        <v>126</v>
      </c>
      <c r="D18" s="107" t="s">
        <v>128</v>
      </c>
      <c r="E18" s="108" t="s">
        <v>130</v>
      </c>
      <c r="F18" s="109" t="s">
        <v>131</v>
      </c>
      <c r="G18" s="109" t="s">
        <v>132</v>
      </c>
      <c r="H18" s="110" t="s">
        <v>133</v>
      </c>
      <c r="I18" s="41"/>
      <c r="J18" s="111" t="s">
        <v>134</v>
      </c>
      <c r="K18" s="111" t="s">
        <v>135</v>
      </c>
      <c r="L18" s="111" t="s">
        <v>136</v>
      </c>
      <c r="M18" s="111" t="s">
        <v>137</v>
      </c>
      <c r="N18" s="111" t="s">
        <v>137</v>
      </c>
      <c r="O18" s="35" t="s">
        <v>17</v>
      </c>
      <c r="P18" s="111" t="s">
        <v>139</v>
      </c>
      <c r="Q18" s="35" t="s">
        <v>140</v>
      </c>
      <c r="R18" s="41"/>
      <c r="S18" s="111" t="s">
        <v>134</v>
      </c>
      <c r="T18" s="111" t="s">
        <v>135</v>
      </c>
      <c r="U18" s="111" t="s">
        <v>136</v>
      </c>
      <c r="V18" s="111" t="s">
        <v>137</v>
      </c>
      <c r="W18" s="111" t="s">
        <v>137</v>
      </c>
      <c r="X18" s="35" t="s">
        <v>17</v>
      </c>
      <c r="Y18" s="111" t="s">
        <v>139</v>
      </c>
      <c r="Z18" s="35" t="s">
        <v>140</v>
      </c>
      <c r="AA18" s="41"/>
      <c r="AB18" s="111" t="s">
        <v>134</v>
      </c>
      <c r="AC18" s="111" t="s">
        <v>135</v>
      </c>
      <c r="AD18" s="111" t="s">
        <v>136</v>
      </c>
      <c r="AE18" s="111" t="s">
        <v>137</v>
      </c>
      <c r="AF18" s="111" t="s">
        <v>137</v>
      </c>
      <c r="AG18" s="35" t="s">
        <v>17</v>
      </c>
      <c r="AH18" s="111" t="s">
        <v>139</v>
      </c>
      <c r="AI18" s="35" t="s">
        <v>140</v>
      </c>
      <c r="AJ18" s="41"/>
      <c r="AK18" s="111" t="s">
        <v>134</v>
      </c>
      <c r="AL18" s="111" t="s">
        <v>135</v>
      </c>
      <c r="AM18" s="111" t="s">
        <v>136</v>
      </c>
      <c r="AN18" s="111" t="s">
        <v>137</v>
      </c>
      <c r="AO18" s="111" t="s">
        <v>137</v>
      </c>
      <c r="AP18" s="35" t="s">
        <v>17</v>
      </c>
      <c r="AQ18" s="111" t="s">
        <v>139</v>
      </c>
      <c r="AR18" s="35" t="s">
        <v>140</v>
      </c>
      <c r="AS18" s="41"/>
      <c r="AT18" s="111" t="s">
        <v>134</v>
      </c>
      <c r="AU18" s="111" t="s">
        <v>135</v>
      </c>
      <c r="AV18" s="111" t="s">
        <v>136</v>
      </c>
      <c r="AW18" s="111" t="s">
        <v>137</v>
      </c>
      <c r="AX18" s="111" t="s">
        <v>137</v>
      </c>
      <c r="AY18" s="35" t="s">
        <v>17</v>
      </c>
      <c r="AZ18" s="111" t="s">
        <v>139</v>
      </c>
      <c r="BA18" s="35" t="s">
        <v>140</v>
      </c>
      <c r="BB18" s="41"/>
      <c r="BC18" s="111" t="s">
        <v>134</v>
      </c>
      <c r="BD18" s="111" t="s">
        <v>135</v>
      </c>
      <c r="BE18" s="111" t="s">
        <v>136</v>
      </c>
      <c r="BF18" s="111" t="s">
        <v>137</v>
      </c>
      <c r="BG18" s="111" t="s">
        <v>137</v>
      </c>
      <c r="BH18" s="35" t="s">
        <v>17</v>
      </c>
      <c r="BI18" s="111" t="s">
        <v>139</v>
      </c>
      <c r="BJ18" s="35" t="s">
        <v>140</v>
      </c>
    </row>
    <row r="19" spans="1:62" ht="15.75" thickBot="1" x14ac:dyDescent="0.3">
      <c r="A19" s="75"/>
      <c r="B19" s="76"/>
      <c r="C19" s="77"/>
      <c r="D19" s="78"/>
      <c r="E19" s="78"/>
      <c r="F19" s="78"/>
      <c r="G19" s="78"/>
      <c r="H19" s="78"/>
      <c r="I19" s="31"/>
      <c r="J19" s="112" t="s">
        <v>18</v>
      </c>
      <c r="K19" s="112" t="s">
        <v>18</v>
      </c>
      <c r="L19" s="112" t="s">
        <v>18</v>
      </c>
      <c r="M19" s="112" t="s">
        <v>18</v>
      </c>
      <c r="N19" s="113" t="s">
        <v>19</v>
      </c>
      <c r="O19" s="113" t="s">
        <v>19</v>
      </c>
      <c r="P19" s="114" t="s">
        <v>19</v>
      </c>
      <c r="Q19" s="113" t="s">
        <v>19</v>
      </c>
      <c r="R19" s="31"/>
      <c r="S19" s="112" t="s">
        <v>18</v>
      </c>
      <c r="T19" s="112" t="s">
        <v>18</v>
      </c>
      <c r="U19" s="112" t="s">
        <v>18</v>
      </c>
      <c r="V19" s="112" t="s">
        <v>18</v>
      </c>
      <c r="W19" s="113" t="s">
        <v>19</v>
      </c>
      <c r="X19" s="113" t="s">
        <v>19</v>
      </c>
      <c r="Y19" s="114" t="s">
        <v>19</v>
      </c>
      <c r="Z19" s="113" t="s">
        <v>19</v>
      </c>
      <c r="AA19" s="31"/>
      <c r="AB19" s="112" t="s">
        <v>18</v>
      </c>
      <c r="AC19" s="112" t="s">
        <v>18</v>
      </c>
      <c r="AD19" s="112" t="s">
        <v>18</v>
      </c>
      <c r="AE19" s="112" t="s">
        <v>18</v>
      </c>
      <c r="AF19" s="113" t="s">
        <v>19</v>
      </c>
      <c r="AG19" s="113" t="s">
        <v>19</v>
      </c>
      <c r="AH19" s="114" t="s">
        <v>19</v>
      </c>
      <c r="AI19" s="113" t="s">
        <v>19</v>
      </c>
      <c r="AJ19" s="31"/>
      <c r="AK19" s="112" t="s">
        <v>18</v>
      </c>
      <c r="AL19" s="112" t="s">
        <v>18</v>
      </c>
      <c r="AM19" s="112" t="s">
        <v>18</v>
      </c>
      <c r="AN19" s="112" t="s">
        <v>18</v>
      </c>
      <c r="AO19" s="113" t="s">
        <v>19</v>
      </c>
      <c r="AP19" s="113" t="s">
        <v>19</v>
      </c>
      <c r="AQ19" s="114" t="s">
        <v>19</v>
      </c>
      <c r="AR19" s="113" t="s">
        <v>19</v>
      </c>
      <c r="AS19" s="31"/>
      <c r="AT19" s="112" t="s">
        <v>18</v>
      </c>
      <c r="AU19" s="112" t="s">
        <v>18</v>
      </c>
      <c r="AV19" s="112" t="s">
        <v>18</v>
      </c>
      <c r="AW19" s="112" t="s">
        <v>18</v>
      </c>
      <c r="AX19" s="113" t="s">
        <v>19</v>
      </c>
      <c r="AY19" s="113" t="s">
        <v>19</v>
      </c>
      <c r="AZ19" s="114" t="s">
        <v>19</v>
      </c>
      <c r="BA19" s="113" t="s">
        <v>19</v>
      </c>
      <c r="BB19" s="31"/>
      <c r="BC19" s="112" t="s">
        <v>18</v>
      </c>
      <c r="BD19" s="112" t="s">
        <v>18</v>
      </c>
      <c r="BE19" s="112" t="s">
        <v>18</v>
      </c>
      <c r="BF19" s="112" t="s">
        <v>18</v>
      </c>
      <c r="BG19" s="113" t="s">
        <v>19</v>
      </c>
      <c r="BH19" s="113" t="s">
        <v>19</v>
      </c>
      <c r="BI19" s="114" t="s">
        <v>19</v>
      </c>
      <c r="BJ19" s="113" t="s">
        <v>19</v>
      </c>
    </row>
    <row r="20" spans="1:62" x14ac:dyDescent="0.25">
      <c r="A20" s="193" t="s">
        <v>141</v>
      </c>
      <c r="B20" s="194"/>
      <c r="C20" s="194"/>
      <c r="D20" s="194"/>
      <c r="E20" s="194"/>
      <c r="F20" s="194"/>
      <c r="G20" s="194"/>
      <c r="H20" s="195"/>
      <c r="I20" s="30"/>
      <c r="J20" s="89"/>
      <c r="K20" s="89"/>
      <c r="L20" s="89"/>
      <c r="M20" s="89"/>
      <c r="N20" s="89"/>
      <c r="O20" s="36"/>
      <c r="P20" s="89"/>
      <c r="Q20" s="36"/>
      <c r="R20" s="30"/>
      <c r="S20" s="89"/>
      <c r="T20" s="89"/>
      <c r="U20" s="89"/>
      <c r="V20" s="89"/>
      <c r="W20" s="89"/>
      <c r="X20" s="36"/>
      <c r="Y20" s="89"/>
      <c r="Z20" s="36"/>
      <c r="AA20" s="30"/>
      <c r="AB20" s="89"/>
      <c r="AC20" s="89"/>
      <c r="AD20" s="89"/>
      <c r="AE20" s="89"/>
      <c r="AF20" s="89"/>
      <c r="AG20" s="36"/>
      <c r="AH20" s="89"/>
      <c r="AI20" s="36"/>
      <c r="AJ20" s="30"/>
      <c r="AK20" s="89"/>
      <c r="AL20" s="89"/>
      <c r="AM20" s="89"/>
      <c r="AN20" s="89"/>
      <c r="AO20" s="89"/>
      <c r="AP20" s="36"/>
      <c r="AQ20" s="89"/>
      <c r="AR20" s="36"/>
      <c r="AS20" s="30"/>
      <c r="AT20" s="89"/>
      <c r="AU20" s="89"/>
      <c r="AV20" s="89"/>
      <c r="AW20" s="89"/>
      <c r="AX20" s="89"/>
      <c r="AY20" s="36"/>
      <c r="AZ20" s="89"/>
      <c r="BA20" s="36"/>
      <c r="BB20" s="30"/>
      <c r="BC20" s="89"/>
      <c r="BD20" s="89"/>
      <c r="BE20" s="89"/>
      <c r="BF20" s="89"/>
      <c r="BG20" s="89"/>
      <c r="BH20" s="36"/>
      <c r="BI20" s="89"/>
      <c r="BJ20" s="36"/>
    </row>
    <row r="21" spans="1:62" x14ac:dyDescent="0.25">
      <c r="A21" s="79" t="s">
        <v>123</v>
      </c>
      <c r="B21" s="80" t="s">
        <v>148</v>
      </c>
      <c r="C21" s="81" t="s">
        <v>127</v>
      </c>
      <c r="D21" s="82" t="s">
        <v>129</v>
      </c>
      <c r="E21" s="83">
        <v>86</v>
      </c>
      <c r="F21" s="104">
        <v>117</v>
      </c>
      <c r="G21" s="104">
        <v>9388</v>
      </c>
      <c r="H21" s="84">
        <f>+G21*F21*E21</f>
        <v>94462056</v>
      </c>
      <c r="I21" s="39"/>
      <c r="J21" s="90"/>
      <c r="K21" s="90"/>
      <c r="L21" s="90"/>
      <c r="M21" s="90"/>
      <c r="N21" s="90">
        <f>ROUND(E21*F21*L21,2)</f>
        <v>0</v>
      </c>
      <c r="O21" s="90">
        <f>+M21-N21</f>
        <v>0</v>
      </c>
      <c r="P21" s="90">
        <f>+M21*0.5%</f>
        <v>0</v>
      </c>
      <c r="Q21" s="38">
        <f>+H21-M21</f>
        <v>94462056</v>
      </c>
      <c r="R21" s="39"/>
      <c r="S21" s="90"/>
      <c r="T21" s="90"/>
      <c r="U21" s="90"/>
      <c r="V21" s="90"/>
      <c r="W21" s="90">
        <f>ROUND(E21*F21*U21,2)</f>
        <v>0</v>
      </c>
      <c r="X21" s="90">
        <f>+V21-W21</f>
        <v>0</v>
      </c>
      <c r="Y21" s="90">
        <f>+V21*0.5%</f>
        <v>0</v>
      </c>
      <c r="Z21" s="38">
        <f>+H21-V21</f>
        <v>94462056</v>
      </c>
      <c r="AA21" s="39"/>
      <c r="AB21" s="90">
        <v>3188</v>
      </c>
      <c r="AC21" s="90">
        <v>0</v>
      </c>
      <c r="AD21" s="90">
        <v>3188</v>
      </c>
      <c r="AE21" s="90">
        <v>92570400</v>
      </c>
      <c r="AF21" s="90">
        <f>ROUND(E21*F21*AD21,2)</f>
        <v>32077656</v>
      </c>
      <c r="AG21" s="90">
        <f>+AE21-AF21</f>
        <v>60492744</v>
      </c>
      <c r="AH21" s="90">
        <f>+AE21*0.5%</f>
        <v>462852</v>
      </c>
      <c r="AI21" s="38">
        <f>+H21-AE21</f>
        <v>1891656</v>
      </c>
      <c r="AJ21" s="39"/>
      <c r="AK21" s="90"/>
      <c r="AL21" s="90"/>
      <c r="AM21" s="90"/>
      <c r="AN21" s="90"/>
      <c r="AO21" s="90">
        <f>ROUND(E21*F21*AM21,2)</f>
        <v>0</v>
      </c>
      <c r="AP21" s="90">
        <f>+AN21-AO21</f>
        <v>0</v>
      </c>
      <c r="AQ21" s="90">
        <f>+AN21*0.5%</f>
        <v>0</v>
      </c>
      <c r="AR21" s="38">
        <f>+H21-AN21</f>
        <v>94462056</v>
      </c>
      <c r="AS21" s="39"/>
      <c r="AT21" s="90"/>
      <c r="AU21" s="90"/>
      <c r="AV21" s="90"/>
      <c r="AW21" s="90"/>
      <c r="AX21" s="90">
        <f>ROUND(E21*F21*AV21,2)</f>
        <v>0</v>
      </c>
      <c r="AY21" s="90">
        <f>+AW21-AX21</f>
        <v>0</v>
      </c>
      <c r="AZ21" s="90">
        <f>+AW21*0.5%</f>
        <v>0</v>
      </c>
      <c r="BA21" s="38">
        <f>+H21-AW21</f>
        <v>94462056</v>
      </c>
      <c r="BB21" s="39"/>
      <c r="BC21" s="90"/>
      <c r="BD21" s="90"/>
      <c r="BE21" s="90"/>
      <c r="BF21" s="90"/>
      <c r="BG21" s="90">
        <f>ROUND(E21*F21*BE21,2)</f>
        <v>0</v>
      </c>
      <c r="BH21" s="90">
        <f>+BF21-BG21</f>
        <v>0</v>
      </c>
      <c r="BI21" s="90">
        <f>+BF21*0.5%</f>
        <v>0</v>
      </c>
      <c r="BJ21" s="38">
        <f>+H21-BF21</f>
        <v>94462056</v>
      </c>
    </row>
    <row r="22" spans="1:62" x14ac:dyDescent="0.25">
      <c r="A22" s="87"/>
      <c r="B22" s="185"/>
      <c r="C22" s="190"/>
      <c r="D22" s="191"/>
      <c r="E22" s="191"/>
      <c r="F22" s="191"/>
      <c r="G22" s="191"/>
      <c r="H22" s="192"/>
      <c r="J22" s="91"/>
      <c r="K22" s="91"/>
      <c r="L22" s="91"/>
      <c r="M22" s="91"/>
      <c r="N22" s="95"/>
      <c r="O22" s="38"/>
      <c r="P22" s="90"/>
      <c r="Q22" s="38"/>
      <c r="S22" s="91"/>
      <c r="T22" s="91"/>
      <c r="U22" s="91"/>
      <c r="V22" s="91"/>
      <c r="W22" s="95"/>
      <c r="X22" s="38"/>
      <c r="Y22" s="90"/>
      <c r="Z22" s="38"/>
      <c r="AB22" s="91"/>
      <c r="AC22" s="91"/>
      <c r="AD22" s="91"/>
      <c r="AE22" s="91"/>
      <c r="AF22" s="95"/>
      <c r="AG22" s="38"/>
      <c r="AH22" s="90"/>
      <c r="AI22" s="38"/>
      <c r="AK22" s="91"/>
      <c r="AL22" s="91"/>
      <c r="AM22" s="91"/>
      <c r="AN22" s="91"/>
      <c r="AO22" s="95"/>
      <c r="AP22" s="38"/>
      <c r="AQ22" s="90"/>
      <c r="AR22" s="38"/>
      <c r="AT22" s="91"/>
      <c r="AU22" s="91"/>
      <c r="AV22" s="91"/>
      <c r="AW22" s="91"/>
      <c r="AX22" s="95"/>
      <c r="AY22" s="38"/>
      <c r="AZ22" s="90"/>
      <c r="BA22" s="38"/>
      <c r="BC22" s="91"/>
      <c r="BD22" s="91"/>
      <c r="BE22" s="91"/>
      <c r="BF22" s="91"/>
      <c r="BG22" s="95"/>
      <c r="BH22" s="38"/>
      <c r="BI22" s="90"/>
      <c r="BJ22" s="38"/>
    </row>
    <row r="23" spans="1:62" ht="15.75" thickBot="1" x14ac:dyDescent="0.3">
      <c r="A23" s="85"/>
      <c r="B23" s="186"/>
      <c r="C23" s="196" t="s">
        <v>100</v>
      </c>
      <c r="D23" s="197"/>
      <c r="E23" s="197"/>
      <c r="F23" s="197"/>
      <c r="G23" s="198"/>
      <c r="H23" s="86">
        <f>+H21</f>
        <v>94462056</v>
      </c>
      <c r="J23" s="92"/>
      <c r="K23" s="94">
        <f>SUM(K20:K22)</f>
        <v>0</v>
      </c>
      <c r="L23" s="91"/>
      <c r="M23" s="91"/>
      <c r="N23" s="94">
        <f>SUM(N21:N22)</f>
        <v>0</v>
      </c>
      <c r="O23" s="90">
        <f>+M23-N23</f>
        <v>0</v>
      </c>
      <c r="P23" s="90">
        <f>+M23*0.1%</f>
        <v>0</v>
      </c>
      <c r="Q23" s="38">
        <f t="shared" ref="Q23" si="1">+H23-M23</f>
        <v>94462056</v>
      </c>
      <c r="S23" s="92"/>
      <c r="T23" s="94">
        <f>SUM(T20:T22)</f>
        <v>0</v>
      </c>
      <c r="U23" s="91"/>
      <c r="V23" s="91"/>
      <c r="W23" s="94">
        <f>SUM(W21:W22)</f>
        <v>0</v>
      </c>
      <c r="X23" s="90">
        <f>+V23-W23</f>
        <v>0</v>
      </c>
      <c r="Y23" s="90">
        <f>+V23*0.1%</f>
        <v>0</v>
      </c>
      <c r="Z23" s="38">
        <f>+H23-V23</f>
        <v>94462056</v>
      </c>
      <c r="AB23" s="92"/>
      <c r="AC23" s="94">
        <f>SUM(AC20:AC22)</f>
        <v>0</v>
      </c>
      <c r="AD23" s="91"/>
      <c r="AE23" s="91">
        <v>92570400</v>
      </c>
      <c r="AF23" s="94">
        <f>SUM(AF21:AF22)</f>
        <v>32077656</v>
      </c>
      <c r="AG23" s="90">
        <f>+AE23-AF23</f>
        <v>60492744</v>
      </c>
      <c r="AH23" s="90">
        <f>+AE23*0.1%</f>
        <v>92570.400000000009</v>
      </c>
      <c r="AI23" s="38">
        <f>+H23-AE23</f>
        <v>1891656</v>
      </c>
      <c r="AK23" s="92"/>
      <c r="AL23" s="94">
        <f>SUM(AL20:AL22)</f>
        <v>0</v>
      </c>
      <c r="AM23" s="91"/>
      <c r="AN23" s="91"/>
      <c r="AO23" s="94">
        <f>SUM(AO21:AO22)</f>
        <v>0</v>
      </c>
      <c r="AP23" s="90">
        <f>+AN23-AO23</f>
        <v>0</v>
      </c>
      <c r="AQ23" s="90">
        <f>+AN23*0.1%</f>
        <v>0</v>
      </c>
      <c r="AR23" s="38">
        <f>+H23-AN23</f>
        <v>94462056</v>
      </c>
      <c r="AT23" s="92"/>
      <c r="AU23" s="94">
        <f>SUM(AU20:AU22)</f>
        <v>0</v>
      </c>
      <c r="AV23" s="91"/>
      <c r="AW23" s="91"/>
      <c r="AX23" s="94">
        <f>SUM(AX21:AX22)</f>
        <v>0</v>
      </c>
      <c r="AY23" s="90">
        <f>+AW23-AX23</f>
        <v>0</v>
      </c>
      <c r="AZ23" s="90">
        <f>+AW23*0.1%</f>
        <v>0</v>
      </c>
      <c r="BA23" s="38">
        <f>+H23-AW23</f>
        <v>94462056</v>
      </c>
      <c r="BC23" s="92"/>
      <c r="BD23" s="94">
        <f>SUM(BD20:BD22)</f>
        <v>0</v>
      </c>
      <c r="BE23" s="91"/>
      <c r="BF23" s="91"/>
      <c r="BG23" s="94">
        <f>SUM(BG21:BG22)</f>
        <v>0</v>
      </c>
      <c r="BH23" s="90">
        <f>+BF23-BG23</f>
        <v>0</v>
      </c>
      <c r="BI23" s="90">
        <f>+BF23*0.1%</f>
        <v>0</v>
      </c>
      <c r="BJ23" s="38">
        <f>+H23-BF23</f>
        <v>94462056</v>
      </c>
    </row>
    <row r="25" spans="1:62" ht="87" customHeight="1" x14ac:dyDescent="0.25">
      <c r="J25" s="184" t="s">
        <v>138</v>
      </c>
      <c r="K25" s="184"/>
      <c r="L25" s="184"/>
      <c r="M25" s="184"/>
      <c r="N25" s="184"/>
      <c r="O25" s="184"/>
      <c r="P25" s="184"/>
      <c r="Q25" s="184"/>
      <c r="S25" s="184" t="s">
        <v>138</v>
      </c>
      <c r="T25" s="184"/>
      <c r="U25" s="184"/>
      <c r="V25" s="184"/>
      <c r="W25" s="184"/>
      <c r="X25" s="184"/>
      <c r="Y25" s="184"/>
      <c r="Z25" s="184"/>
      <c r="AB25" s="184" t="s">
        <v>238</v>
      </c>
      <c r="AC25" s="184"/>
      <c r="AD25" s="184"/>
      <c r="AE25" s="184"/>
      <c r="AF25" s="184"/>
      <c r="AG25" s="184"/>
      <c r="AH25" s="184"/>
      <c r="AI25" s="184"/>
      <c r="AK25" s="184" t="s">
        <v>138</v>
      </c>
      <c r="AL25" s="184"/>
      <c r="AM25" s="184"/>
      <c r="AN25" s="184"/>
      <c r="AO25" s="184"/>
      <c r="AP25" s="184"/>
      <c r="AQ25" s="184"/>
      <c r="AR25" s="184"/>
      <c r="AT25" s="184" t="s">
        <v>138</v>
      </c>
      <c r="AU25" s="184"/>
      <c r="AV25" s="184"/>
      <c r="AW25" s="184"/>
      <c r="AX25" s="184"/>
      <c r="AY25" s="184"/>
      <c r="AZ25" s="184"/>
      <c r="BA25" s="184"/>
      <c r="BC25" s="184" t="s">
        <v>138</v>
      </c>
      <c r="BD25" s="184"/>
      <c r="BE25" s="184"/>
      <c r="BF25" s="184"/>
      <c r="BG25" s="184"/>
      <c r="BH25" s="184"/>
      <c r="BI25" s="184"/>
      <c r="BJ25" s="184"/>
    </row>
    <row r="27" spans="1:62" x14ac:dyDescent="0.25">
      <c r="J27" s="183" t="str">
        <f>+J15</f>
        <v>calificacion 1</v>
      </c>
      <c r="K27" s="183"/>
      <c r="L27" s="183"/>
      <c r="M27" s="183"/>
      <c r="N27" s="183"/>
      <c r="O27" s="183"/>
      <c r="P27" s="183"/>
      <c r="Q27" s="183"/>
      <c r="S27" s="183" t="str">
        <f>+S15</f>
        <v>calificacion 2</v>
      </c>
      <c r="T27" s="183"/>
      <c r="U27" s="183"/>
      <c r="V27" s="183"/>
      <c r="W27" s="183"/>
      <c r="X27" s="183"/>
      <c r="Y27" s="183"/>
      <c r="Z27" s="183"/>
      <c r="AB27" s="183" t="str">
        <f>+AB15</f>
        <v>calificacion 3</v>
      </c>
      <c r="AC27" s="183"/>
      <c r="AD27" s="183"/>
      <c r="AE27" s="183"/>
      <c r="AF27" s="183"/>
      <c r="AG27" s="183"/>
      <c r="AH27" s="183"/>
      <c r="AI27" s="183"/>
      <c r="AK27" s="183" t="str">
        <f>+AK15</f>
        <v>calificacion 4</v>
      </c>
      <c r="AL27" s="183"/>
      <c r="AM27" s="183"/>
      <c r="AN27" s="183"/>
      <c r="AO27" s="183"/>
      <c r="AP27" s="183"/>
      <c r="AQ27" s="183"/>
      <c r="AR27" s="183"/>
      <c r="AT27" s="183" t="str">
        <f>+AT15</f>
        <v>calificacion 5</v>
      </c>
      <c r="AU27" s="183"/>
      <c r="AV27" s="183"/>
      <c r="AW27" s="183"/>
      <c r="AX27" s="183"/>
      <c r="AY27" s="183"/>
      <c r="AZ27" s="183"/>
      <c r="BA27" s="183"/>
      <c r="BC27" s="183" t="str">
        <f>+BC15</f>
        <v>calificacion 6</v>
      </c>
      <c r="BD27" s="183"/>
      <c r="BE27" s="183"/>
      <c r="BF27" s="183"/>
      <c r="BG27" s="183"/>
      <c r="BH27" s="183"/>
      <c r="BI27" s="183"/>
      <c r="BJ27" s="183"/>
    </row>
    <row r="28" spans="1:62" x14ac:dyDescent="0.25">
      <c r="J28" s="183" t="str">
        <f>+J16</f>
        <v>ASOFORMANDO-COLOMBIA</v>
      </c>
      <c r="K28" s="183"/>
      <c r="L28" s="183"/>
      <c r="M28" s="183"/>
      <c r="N28" s="183"/>
      <c r="O28" s="183"/>
      <c r="P28" s="183"/>
      <c r="Q28" s="183"/>
      <c r="S28" s="183" t="str">
        <f>+S16</f>
        <v>CORAFROSALUD-COLOMBIA</v>
      </c>
      <c r="T28" s="183"/>
      <c r="U28" s="183"/>
      <c r="V28" s="183"/>
      <c r="W28" s="183"/>
      <c r="X28" s="183"/>
      <c r="Y28" s="183"/>
      <c r="Z28" s="183"/>
      <c r="AB28" s="183" t="str">
        <f>+AB16</f>
        <v>COOPUMNAR</v>
      </c>
      <c r="AC28" s="183"/>
      <c r="AD28" s="183"/>
      <c r="AE28" s="183"/>
      <c r="AF28" s="183"/>
      <c r="AG28" s="183"/>
      <c r="AH28" s="183"/>
      <c r="AI28" s="183"/>
      <c r="AK28" s="183" t="str">
        <f>+AK16</f>
        <v xml:space="preserve">AVENTON AL SUR </v>
      </c>
      <c r="AL28" s="183"/>
      <c r="AM28" s="183"/>
      <c r="AN28" s="183"/>
      <c r="AO28" s="183"/>
      <c r="AP28" s="183"/>
      <c r="AQ28" s="183"/>
      <c r="AR28" s="183"/>
      <c r="AT28" s="183" t="str">
        <f>+AT16</f>
        <v>CORSOCIAL-COLOMBIA</v>
      </c>
      <c r="AU28" s="183"/>
      <c r="AV28" s="183"/>
      <c r="AW28" s="183"/>
      <c r="AX28" s="183"/>
      <c r="AY28" s="183"/>
      <c r="AZ28" s="183"/>
      <c r="BA28" s="183"/>
      <c r="BC28" s="183" t="str">
        <f>+BC16</f>
        <v>UNION TEMPORAL MEJORHABITAT COPEX</v>
      </c>
      <c r="BD28" s="183"/>
      <c r="BE28" s="183"/>
      <c r="BF28" s="183"/>
      <c r="BG28" s="183"/>
      <c r="BH28" s="183"/>
      <c r="BI28" s="183"/>
      <c r="BJ28" s="183"/>
    </row>
    <row r="29" spans="1:62" ht="15.75" thickBot="1" x14ac:dyDescent="0.3"/>
    <row r="30" spans="1:62" s="40" customFormat="1" ht="64.5" thickBot="1" x14ac:dyDescent="0.3">
      <c r="A30" s="106" t="s">
        <v>122</v>
      </c>
      <c r="B30" s="105" t="s">
        <v>121</v>
      </c>
      <c r="C30" s="105" t="s">
        <v>126</v>
      </c>
      <c r="D30" s="107" t="s">
        <v>128</v>
      </c>
      <c r="E30" s="108" t="s">
        <v>130</v>
      </c>
      <c r="F30" s="109" t="s">
        <v>131</v>
      </c>
      <c r="G30" s="109" t="s">
        <v>132</v>
      </c>
      <c r="H30" s="110" t="s">
        <v>133</v>
      </c>
      <c r="I30" s="41"/>
      <c r="J30" s="111" t="s">
        <v>134</v>
      </c>
      <c r="K30" s="111" t="s">
        <v>135</v>
      </c>
      <c r="L30" s="111" t="s">
        <v>136</v>
      </c>
      <c r="M30" s="111" t="s">
        <v>137</v>
      </c>
      <c r="N30" s="111" t="s">
        <v>137</v>
      </c>
      <c r="O30" s="35" t="s">
        <v>17</v>
      </c>
      <c r="P30" s="111" t="s">
        <v>139</v>
      </c>
      <c r="Q30" s="35" t="s">
        <v>140</v>
      </c>
      <c r="R30" s="41"/>
      <c r="S30" s="111" t="s">
        <v>134</v>
      </c>
      <c r="T30" s="111" t="s">
        <v>135</v>
      </c>
      <c r="U30" s="111" t="s">
        <v>136</v>
      </c>
      <c r="V30" s="111" t="s">
        <v>137</v>
      </c>
      <c r="W30" s="111" t="s">
        <v>137</v>
      </c>
      <c r="X30" s="35" t="s">
        <v>17</v>
      </c>
      <c r="Y30" s="111" t="s">
        <v>139</v>
      </c>
      <c r="Z30" s="35" t="s">
        <v>140</v>
      </c>
      <c r="AA30" s="41"/>
      <c r="AB30" s="111" t="s">
        <v>134</v>
      </c>
      <c r="AC30" s="111" t="s">
        <v>135</v>
      </c>
      <c r="AD30" s="111" t="s">
        <v>136</v>
      </c>
      <c r="AE30" s="111" t="s">
        <v>137</v>
      </c>
      <c r="AF30" s="111" t="s">
        <v>137</v>
      </c>
      <c r="AG30" s="35" t="s">
        <v>17</v>
      </c>
      <c r="AH30" s="111" t="s">
        <v>139</v>
      </c>
      <c r="AI30" s="35" t="s">
        <v>140</v>
      </c>
      <c r="AJ30" s="41"/>
      <c r="AK30" s="111" t="s">
        <v>134</v>
      </c>
      <c r="AL30" s="111" t="s">
        <v>135</v>
      </c>
      <c r="AM30" s="111" t="s">
        <v>136</v>
      </c>
      <c r="AN30" s="111" t="s">
        <v>137</v>
      </c>
      <c r="AO30" s="111" t="s">
        <v>137</v>
      </c>
      <c r="AP30" s="35" t="s">
        <v>17</v>
      </c>
      <c r="AQ30" s="111" t="s">
        <v>139</v>
      </c>
      <c r="AR30" s="35" t="s">
        <v>140</v>
      </c>
      <c r="AS30" s="41"/>
      <c r="AT30" s="111" t="s">
        <v>134</v>
      </c>
      <c r="AU30" s="111" t="s">
        <v>135</v>
      </c>
      <c r="AV30" s="111" t="s">
        <v>136</v>
      </c>
      <c r="AW30" s="111" t="s">
        <v>137</v>
      </c>
      <c r="AX30" s="111" t="s">
        <v>137</v>
      </c>
      <c r="AY30" s="35" t="s">
        <v>17</v>
      </c>
      <c r="AZ30" s="111" t="s">
        <v>139</v>
      </c>
      <c r="BA30" s="35" t="s">
        <v>140</v>
      </c>
      <c r="BB30" s="41"/>
      <c r="BC30" s="111" t="s">
        <v>134</v>
      </c>
      <c r="BD30" s="111" t="s">
        <v>135</v>
      </c>
      <c r="BE30" s="111" t="s">
        <v>136</v>
      </c>
      <c r="BF30" s="111" t="s">
        <v>137</v>
      </c>
      <c r="BG30" s="111" t="s">
        <v>137</v>
      </c>
      <c r="BH30" s="35" t="s">
        <v>17</v>
      </c>
      <c r="BI30" s="111" t="s">
        <v>139</v>
      </c>
      <c r="BJ30" s="35" t="s">
        <v>140</v>
      </c>
    </row>
    <row r="31" spans="1:62" ht="15.75" thickBot="1" x14ac:dyDescent="0.3">
      <c r="A31" s="75"/>
      <c r="B31" s="76"/>
      <c r="C31" s="77"/>
      <c r="D31" s="78"/>
      <c r="E31" s="78"/>
      <c r="F31" s="78"/>
      <c r="G31" s="78"/>
      <c r="H31" s="78"/>
      <c r="I31" s="31"/>
      <c r="J31" s="112" t="s">
        <v>18</v>
      </c>
      <c r="K31" s="112" t="s">
        <v>18</v>
      </c>
      <c r="L31" s="112" t="s">
        <v>18</v>
      </c>
      <c r="M31" s="112" t="s">
        <v>18</v>
      </c>
      <c r="N31" s="113" t="s">
        <v>19</v>
      </c>
      <c r="O31" s="113" t="s">
        <v>19</v>
      </c>
      <c r="P31" s="114" t="s">
        <v>19</v>
      </c>
      <c r="Q31" s="113" t="s">
        <v>19</v>
      </c>
      <c r="R31" s="31"/>
      <c r="S31" s="112" t="s">
        <v>18</v>
      </c>
      <c r="T31" s="112" t="s">
        <v>18</v>
      </c>
      <c r="U31" s="112" t="s">
        <v>18</v>
      </c>
      <c r="V31" s="112" t="s">
        <v>18</v>
      </c>
      <c r="W31" s="113" t="s">
        <v>19</v>
      </c>
      <c r="X31" s="113" t="s">
        <v>19</v>
      </c>
      <c r="Y31" s="114" t="s">
        <v>19</v>
      </c>
      <c r="Z31" s="113" t="s">
        <v>19</v>
      </c>
      <c r="AA31" s="31"/>
      <c r="AB31" s="112" t="s">
        <v>18</v>
      </c>
      <c r="AC31" s="112" t="s">
        <v>18</v>
      </c>
      <c r="AD31" s="112" t="s">
        <v>18</v>
      </c>
      <c r="AE31" s="112" t="s">
        <v>18</v>
      </c>
      <c r="AF31" s="113" t="s">
        <v>19</v>
      </c>
      <c r="AG31" s="113" t="s">
        <v>19</v>
      </c>
      <c r="AH31" s="114" t="s">
        <v>19</v>
      </c>
      <c r="AI31" s="113" t="s">
        <v>19</v>
      </c>
      <c r="AJ31" s="31"/>
      <c r="AK31" s="112" t="s">
        <v>18</v>
      </c>
      <c r="AL31" s="112" t="s">
        <v>18</v>
      </c>
      <c r="AM31" s="112" t="s">
        <v>18</v>
      </c>
      <c r="AN31" s="112" t="s">
        <v>18</v>
      </c>
      <c r="AO31" s="113" t="s">
        <v>19</v>
      </c>
      <c r="AP31" s="113" t="s">
        <v>19</v>
      </c>
      <c r="AQ31" s="114" t="s">
        <v>19</v>
      </c>
      <c r="AR31" s="113" t="s">
        <v>19</v>
      </c>
      <c r="AS31" s="31"/>
      <c r="AT31" s="112" t="s">
        <v>18</v>
      </c>
      <c r="AU31" s="112" t="s">
        <v>18</v>
      </c>
      <c r="AV31" s="112" t="s">
        <v>18</v>
      </c>
      <c r="AW31" s="112" t="s">
        <v>18</v>
      </c>
      <c r="AX31" s="113" t="s">
        <v>19</v>
      </c>
      <c r="AY31" s="113" t="s">
        <v>19</v>
      </c>
      <c r="AZ31" s="114" t="s">
        <v>19</v>
      </c>
      <c r="BA31" s="113" t="s">
        <v>19</v>
      </c>
      <c r="BB31" s="31"/>
      <c r="BC31" s="112" t="s">
        <v>18</v>
      </c>
      <c r="BD31" s="112" t="s">
        <v>18</v>
      </c>
      <c r="BE31" s="112" t="s">
        <v>18</v>
      </c>
      <c r="BF31" s="112" t="s">
        <v>18</v>
      </c>
      <c r="BG31" s="113" t="s">
        <v>19</v>
      </c>
      <c r="BH31" s="113" t="s">
        <v>19</v>
      </c>
      <c r="BI31" s="114" t="s">
        <v>19</v>
      </c>
      <c r="BJ31" s="113" t="s">
        <v>19</v>
      </c>
    </row>
    <row r="32" spans="1:62" x14ac:dyDescent="0.25">
      <c r="A32" s="199" t="s">
        <v>146</v>
      </c>
      <c r="B32" s="200"/>
      <c r="C32" s="200"/>
      <c r="D32" s="200"/>
      <c r="E32" s="200"/>
      <c r="F32" s="200"/>
      <c r="G32" s="200"/>
      <c r="H32" s="201"/>
      <c r="I32" s="30"/>
      <c r="J32" s="89"/>
      <c r="K32" s="89"/>
      <c r="L32" s="89"/>
      <c r="M32" s="89"/>
      <c r="N32" s="89"/>
      <c r="O32" s="36"/>
      <c r="P32" s="89"/>
      <c r="Q32" s="36"/>
      <c r="R32" s="30"/>
      <c r="S32" s="89"/>
      <c r="T32" s="89"/>
      <c r="U32" s="89"/>
      <c r="V32" s="89"/>
      <c r="W32" s="89"/>
      <c r="X32" s="36"/>
      <c r="Y32" s="89"/>
      <c r="Z32" s="36"/>
      <c r="AA32" s="30"/>
      <c r="AB32" s="89"/>
      <c r="AC32" s="89"/>
      <c r="AD32" s="89"/>
      <c r="AE32" s="89"/>
      <c r="AF32" s="89"/>
      <c r="AG32" s="36"/>
      <c r="AH32" s="89"/>
      <c r="AI32" s="36"/>
      <c r="AJ32" s="30"/>
      <c r="AK32" s="89"/>
      <c r="AL32" s="89"/>
      <c r="AM32" s="89"/>
      <c r="AN32" s="89"/>
      <c r="AO32" s="89"/>
      <c r="AP32" s="36"/>
      <c r="AQ32" s="89"/>
      <c r="AR32" s="36"/>
      <c r="AS32" s="30"/>
      <c r="AT32" s="89"/>
      <c r="AU32" s="89"/>
      <c r="AV32" s="89"/>
      <c r="AW32" s="89"/>
      <c r="AX32" s="89"/>
      <c r="AY32" s="36"/>
      <c r="AZ32" s="89"/>
      <c r="BA32" s="36"/>
      <c r="BB32" s="30"/>
      <c r="BC32" s="89"/>
      <c r="BD32" s="89"/>
      <c r="BE32" s="89"/>
      <c r="BF32" s="89"/>
      <c r="BG32" s="89"/>
      <c r="BH32" s="36"/>
      <c r="BI32" s="89"/>
      <c r="BJ32" s="36"/>
    </row>
    <row r="33" spans="1:62" x14ac:dyDescent="0.25">
      <c r="A33" s="79" t="s">
        <v>123</v>
      </c>
      <c r="B33" s="80" t="s">
        <v>149</v>
      </c>
      <c r="C33" s="81" t="s">
        <v>127</v>
      </c>
      <c r="D33" s="82" t="s">
        <v>129</v>
      </c>
      <c r="E33" s="83">
        <v>150</v>
      </c>
      <c r="F33" s="104">
        <v>117</v>
      </c>
      <c r="G33" s="104">
        <v>11538</v>
      </c>
      <c r="H33" s="84">
        <f>+G33*F33*E33</f>
        <v>202491900</v>
      </c>
      <c r="I33" s="39"/>
      <c r="J33" s="90"/>
      <c r="K33" s="90"/>
      <c r="L33" s="90"/>
      <c r="M33" s="90"/>
      <c r="N33" s="90">
        <f>ROUND(E33*F33*L33,2)</f>
        <v>0</v>
      </c>
      <c r="O33" s="90">
        <f>+M33-N33</f>
        <v>0</v>
      </c>
      <c r="P33" s="90">
        <f>+M33*0.5%</f>
        <v>0</v>
      </c>
      <c r="Q33" s="38">
        <f>+H33-M33</f>
        <v>202491900</v>
      </c>
      <c r="R33" s="39"/>
      <c r="S33" s="90"/>
      <c r="T33" s="90"/>
      <c r="U33" s="90"/>
      <c r="V33" s="90"/>
      <c r="W33" s="90">
        <f>ROUND(E33*F33*U33,2)</f>
        <v>0</v>
      </c>
      <c r="X33" s="90">
        <f>+V33-W33</f>
        <v>0</v>
      </c>
      <c r="Y33" s="90">
        <f>+V33*0.5%</f>
        <v>0</v>
      </c>
      <c r="Z33" s="38">
        <f>+H33-V33</f>
        <v>202491900</v>
      </c>
      <c r="AA33" s="39"/>
      <c r="AB33" s="90"/>
      <c r="AC33" s="90"/>
      <c r="AD33" s="90"/>
      <c r="AE33" s="90"/>
      <c r="AF33" s="90">
        <f>ROUND(E33*F33*AD33,2)</f>
        <v>0</v>
      </c>
      <c r="AG33" s="90">
        <f>+AE33-AF33</f>
        <v>0</v>
      </c>
      <c r="AH33" s="90">
        <f>+AE33*0.5%</f>
        <v>0</v>
      </c>
      <c r="AI33" s="38">
        <f>+H33-AE33</f>
        <v>202491900</v>
      </c>
      <c r="AJ33" s="39"/>
      <c r="AK33" s="90"/>
      <c r="AL33" s="90"/>
      <c r="AM33" s="90"/>
      <c r="AN33" s="90"/>
      <c r="AO33" s="90">
        <f>ROUND(E33*F33*AM33,2)</f>
        <v>0</v>
      </c>
      <c r="AP33" s="90">
        <f>+AN33-AO33</f>
        <v>0</v>
      </c>
      <c r="AQ33" s="90">
        <f>+AN33*0.5%</f>
        <v>0</v>
      </c>
      <c r="AR33" s="38">
        <f>+H33-AN33</f>
        <v>202491900</v>
      </c>
      <c r="AS33" s="39"/>
      <c r="AT33" s="90"/>
      <c r="AU33" s="90"/>
      <c r="AV33" s="90"/>
      <c r="AW33" s="90"/>
      <c r="AX33" s="90">
        <f>ROUND(E33*F33*AV33,2)</f>
        <v>0</v>
      </c>
      <c r="AY33" s="90">
        <f>+AW33-AX33</f>
        <v>0</v>
      </c>
      <c r="AZ33" s="90">
        <f>+AW33*0.5%</f>
        <v>0</v>
      </c>
      <c r="BA33" s="38">
        <f>+H33-AW33</f>
        <v>202491900</v>
      </c>
      <c r="BB33" s="39"/>
      <c r="BC33" s="90"/>
      <c r="BD33" s="90"/>
      <c r="BE33" s="90"/>
      <c r="BF33" s="90"/>
      <c r="BG33" s="90">
        <f>ROUND(E33*F33*BE33,2)</f>
        <v>0</v>
      </c>
      <c r="BH33" s="90">
        <f>+BF33-BG33</f>
        <v>0</v>
      </c>
      <c r="BI33" s="90">
        <f>+BF33*0.5%</f>
        <v>0</v>
      </c>
      <c r="BJ33" s="38">
        <f>+H33-BF33</f>
        <v>202491900</v>
      </c>
    </row>
    <row r="34" spans="1:62" x14ac:dyDescent="0.25">
      <c r="A34" s="87"/>
      <c r="B34" s="185"/>
      <c r="C34" s="190"/>
      <c r="D34" s="191"/>
      <c r="E34" s="191"/>
      <c r="F34" s="191"/>
      <c r="G34" s="191"/>
      <c r="H34" s="192"/>
      <c r="J34" s="91"/>
      <c r="K34" s="91"/>
      <c r="L34" s="91"/>
      <c r="M34" s="91"/>
      <c r="N34" s="95"/>
      <c r="O34" s="38"/>
      <c r="P34" s="90"/>
      <c r="Q34" s="38"/>
      <c r="S34" s="91"/>
      <c r="T34" s="91"/>
      <c r="U34" s="91"/>
      <c r="V34" s="91"/>
      <c r="W34" s="95"/>
      <c r="X34" s="38"/>
      <c r="Y34" s="90"/>
      <c r="Z34" s="38"/>
      <c r="AB34" s="91"/>
      <c r="AC34" s="91"/>
      <c r="AD34" s="91"/>
      <c r="AE34" s="91"/>
      <c r="AF34" s="95"/>
      <c r="AG34" s="38"/>
      <c r="AH34" s="90"/>
      <c r="AI34" s="38"/>
      <c r="AK34" s="91"/>
      <c r="AL34" s="91"/>
      <c r="AM34" s="91"/>
      <c r="AN34" s="91"/>
      <c r="AO34" s="95"/>
      <c r="AP34" s="38"/>
      <c r="AQ34" s="90"/>
      <c r="AR34" s="38"/>
      <c r="AT34" s="91"/>
      <c r="AU34" s="91"/>
      <c r="AV34" s="91"/>
      <c r="AW34" s="91"/>
      <c r="AX34" s="95"/>
      <c r="AY34" s="38"/>
      <c r="AZ34" s="90"/>
      <c r="BA34" s="38"/>
      <c r="BC34" s="91"/>
      <c r="BD34" s="91"/>
      <c r="BE34" s="91"/>
      <c r="BF34" s="91"/>
      <c r="BG34" s="95"/>
      <c r="BH34" s="38"/>
      <c r="BI34" s="90"/>
      <c r="BJ34" s="38"/>
    </row>
    <row r="35" spans="1:62" ht="15.75" thickBot="1" x14ac:dyDescent="0.3">
      <c r="A35" s="85"/>
      <c r="B35" s="186"/>
      <c r="C35" s="202" t="s">
        <v>100</v>
      </c>
      <c r="D35" s="203"/>
      <c r="E35" s="203"/>
      <c r="F35" s="203"/>
      <c r="G35" s="204"/>
      <c r="H35" s="86">
        <f>+H33</f>
        <v>202491900</v>
      </c>
      <c r="J35" s="92"/>
      <c r="K35" s="94">
        <f>SUM(K32:K34)</f>
        <v>0</v>
      </c>
      <c r="L35" s="91"/>
      <c r="M35" s="91"/>
      <c r="N35" s="94">
        <f>SUM(N33:N34)</f>
        <v>0</v>
      </c>
      <c r="O35" s="90">
        <f>+M35-N35</f>
        <v>0</v>
      </c>
      <c r="P35" s="90">
        <f>+M35*0.1%</f>
        <v>0</v>
      </c>
      <c r="Q35" s="38">
        <f t="shared" ref="Q35" si="2">+H35-M35</f>
        <v>202491900</v>
      </c>
      <c r="S35" s="92"/>
      <c r="T35" s="94">
        <f>SUM(T32:T34)</f>
        <v>0</v>
      </c>
      <c r="U35" s="91"/>
      <c r="V35" s="91"/>
      <c r="W35" s="94">
        <f>SUM(W33:W34)</f>
        <v>0</v>
      </c>
      <c r="X35" s="90">
        <f>+V35-W35</f>
        <v>0</v>
      </c>
      <c r="Y35" s="90">
        <f>+V35*0.1%</f>
        <v>0</v>
      </c>
      <c r="Z35" s="38">
        <f>+H35-V35</f>
        <v>202491900</v>
      </c>
      <c r="AB35" s="92"/>
      <c r="AC35" s="94">
        <f>SUM(AC32:AC34)</f>
        <v>0</v>
      </c>
      <c r="AD35" s="91"/>
      <c r="AE35" s="91"/>
      <c r="AF35" s="94">
        <f>SUM(AF33:AF34)</f>
        <v>0</v>
      </c>
      <c r="AG35" s="90">
        <f>+AE35-AF35</f>
        <v>0</v>
      </c>
      <c r="AH35" s="90">
        <f>+AE35*0.1%</f>
        <v>0</v>
      </c>
      <c r="AI35" s="38">
        <f>+H35-AE35</f>
        <v>202491900</v>
      </c>
      <c r="AK35" s="92"/>
      <c r="AL35" s="94">
        <f>SUM(AL32:AL34)</f>
        <v>0</v>
      </c>
      <c r="AM35" s="91"/>
      <c r="AN35" s="91"/>
      <c r="AO35" s="94">
        <f>SUM(AO33:AO34)</f>
        <v>0</v>
      </c>
      <c r="AP35" s="90">
        <f>+AN35-AO35</f>
        <v>0</v>
      </c>
      <c r="AQ35" s="90">
        <f>+AN35*0.1%</f>
        <v>0</v>
      </c>
      <c r="AR35" s="38">
        <f>+H35-AN35</f>
        <v>202491900</v>
      </c>
      <c r="AT35" s="92"/>
      <c r="AU35" s="94">
        <f>SUM(AU32:AU34)</f>
        <v>0</v>
      </c>
      <c r="AV35" s="91"/>
      <c r="AW35" s="91"/>
      <c r="AX35" s="94">
        <f>SUM(AX33:AX34)</f>
        <v>0</v>
      </c>
      <c r="AY35" s="90">
        <f>+AW35-AX35</f>
        <v>0</v>
      </c>
      <c r="AZ35" s="90">
        <f>+AW35*0.1%</f>
        <v>0</v>
      </c>
      <c r="BA35" s="38">
        <f>+H35-AW35</f>
        <v>202491900</v>
      </c>
      <c r="BC35" s="92"/>
      <c r="BD35" s="94">
        <f>SUM(BD32:BD34)</f>
        <v>0</v>
      </c>
      <c r="BE35" s="91"/>
      <c r="BF35" s="91"/>
      <c r="BG35" s="94">
        <f>SUM(BG33:BG34)</f>
        <v>0</v>
      </c>
      <c r="BH35" s="90">
        <f>+BF35-BG35</f>
        <v>0</v>
      </c>
      <c r="BI35" s="90">
        <f>+BF35*0.1%</f>
        <v>0</v>
      </c>
      <c r="BJ35" s="38">
        <f>+H35-BF35</f>
        <v>202491900</v>
      </c>
    </row>
    <row r="37" spans="1:62" ht="14.45" customHeight="1" x14ac:dyDescent="0.25">
      <c r="J37" s="184" t="s">
        <v>138</v>
      </c>
      <c r="K37" s="184"/>
      <c r="L37" s="184"/>
      <c r="M37" s="184"/>
      <c r="N37" s="184"/>
      <c r="O37" s="184"/>
      <c r="P37" s="184"/>
      <c r="Q37" s="184"/>
      <c r="S37" s="184" t="s">
        <v>138</v>
      </c>
      <c r="T37" s="184"/>
      <c r="U37" s="184"/>
      <c r="V37" s="184"/>
      <c r="W37" s="184"/>
      <c r="X37" s="184"/>
      <c r="Y37" s="184"/>
      <c r="Z37" s="184"/>
      <c r="AB37" s="184" t="s">
        <v>138</v>
      </c>
      <c r="AC37" s="184"/>
      <c r="AD37" s="184"/>
      <c r="AE37" s="184"/>
      <c r="AF37" s="184"/>
      <c r="AG37" s="184"/>
      <c r="AH37" s="184"/>
      <c r="AI37" s="184"/>
      <c r="AK37" s="184" t="s">
        <v>138</v>
      </c>
      <c r="AL37" s="184"/>
      <c r="AM37" s="184"/>
      <c r="AN37" s="184"/>
      <c r="AO37" s="184"/>
      <c r="AP37" s="184"/>
      <c r="AQ37" s="184"/>
      <c r="AR37" s="184"/>
      <c r="AT37" s="184" t="s">
        <v>138</v>
      </c>
      <c r="AU37" s="184"/>
      <c r="AV37" s="184"/>
      <c r="AW37" s="184"/>
      <c r="AX37" s="184"/>
      <c r="AY37" s="184"/>
      <c r="AZ37" s="184"/>
      <c r="BA37" s="184"/>
      <c r="BC37" s="184" t="s">
        <v>138</v>
      </c>
      <c r="BD37" s="184"/>
      <c r="BE37" s="184"/>
      <c r="BF37" s="184"/>
      <c r="BG37" s="184"/>
      <c r="BH37" s="184"/>
      <c r="BI37" s="184"/>
      <c r="BJ37" s="184"/>
    </row>
  </sheetData>
  <mergeCells count="66">
    <mergeCell ref="BC37:BJ37"/>
    <mergeCell ref="J37:Q37"/>
    <mergeCell ref="S37:Z37"/>
    <mergeCell ref="AB37:AI37"/>
    <mergeCell ref="AK37:AR37"/>
    <mergeCell ref="AT37:BA37"/>
    <mergeCell ref="BC28:BJ28"/>
    <mergeCell ref="A32:H32"/>
    <mergeCell ref="B34:B35"/>
    <mergeCell ref="C34:H34"/>
    <mergeCell ref="C35:G35"/>
    <mergeCell ref="J28:Q28"/>
    <mergeCell ref="S28:Z28"/>
    <mergeCell ref="AB28:AI28"/>
    <mergeCell ref="AK28:AR28"/>
    <mergeCell ref="AT28:BA28"/>
    <mergeCell ref="BC25:BJ25"/>
    <mergeCell ref="J27:Q27"/>
    <mergeCell ref="S27:Z27"/>
    <mergeCell ref="AB27:AI27"/>
    <mergeCell ref="AK27:AR27"/>
    <mergeCell ref="AT27:BA27"/>
    <mergeCell ref="BC27:BJ27"/>
    <mergeCell ref="J25:Q25"/>
    <mergeCell ref="S25:Z25"/>
    <mergeCell ref="AB25:AI25"/>
    <mergeCell ref="AK25:AR25"/>
    <mergeCell ref="AT25:BA25"/>
    <mergeCell ref="BC16:BJ16"/>
    <mergeCell ref="A20:H20"/>
    <mergeCell ref="B22:B23"/>
    <mergeCell ref="C22:H22"/>
    <mergeCell ref="C23:G23"/>
    <mergeCell ref="J16:Q16"/>
    <mergeCell ref="S16:Z16"/>
    <mergeCell ref="AB16:AI16"/>
    <mergeCell ref="AK16:AR16"/>
    <mergeCell ref="AT16:BA16"/>
    <mergeCell ref="BC2:BJ2"/>
    <mergeCell ref="BC3:BJ3"/>
    <mergeCell ref="BC13:BJ13"/>
    <mergeCell ref="J15:Q15"/>
    <mergeCell ref="S15:Z15"/>
    <mergeCell ref="AB15:AI15"/>
    <mergeCell ref="AK15:AR15"/>
    <mergeCell ref="AT15:BA15"/>
    <mergeCell ref="BC15:BJ15"/>
    <mergeCell ref="AK2:AR2"/>
    <mergeCell ref="AK3:AR3"/>
    <mergeCell ref="AK13:AR13"/>
    <mergeCell ref="AT2:BA2"/>
    <mergeCell ref="AT3:BA3"/>
    <mergeCell ref="AT13:BA13"/>
    <mergeCell ref="A7:H7"/>
    <mergeCell ref="S2:Z2"/>
    <mergeCell ref="S3:Z3"/>
    <mergeCell ref="S13:Z13"/>
    <mergeCell ref="AB2:AI2"/>
    <mergeCell ref="AB3:AI3"/>
    <mergeCell ref="AB13:AI13"/>
    <mergeCell ref="J2:Q2"/>
    <mergeCell ref="J3:Q3"/>
    <mergeCell ref="J13:Q13"/>
    <mergeCell ref="B10:B11"/>
    <mergeCell ref="C11:G11"/>
    <mergeCell ref="C10:H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6" workbookViewId="0">
      <selection activeCell="D28" sqref="D28"/>
    </sheetView>
  </sheetViews>
  <sheetFormatPr baseColWidth="10" defaultColWidth="11.42578125" defaultRowHeight="15" x14ac:dyDescent="0.25"/>
  <cols>
    <col min="1" max="1" width="26.85546875" style="118" customWidth="1"/>
    <col min="2" max="2" width="19.85546875" style="118" customWidth="1"/>
    <col min="3" max="3" width="16.42578125" style="118" customWidth="1"/>
    <col min="4" max="5" width="16.140625" style="118" customWidth="1"/>
    <col min="6" max="6" width="18.5703125" style="118" customWidth="1"/>
    <col min="7" max="7" width="20" style="118" customWidth="1"/>
    <col min="8" max="8" width="14.5703125" style="118" customWidth="1"/>
    <col min="9" max="9" width="16.140625" style="118" customWidth="1"/>
    <col min="10" max="10" width="11.42578125" style="118"/>
    <col min="11" max="11" width="17" style="118" customWidth="1"/>
    <col min="12" max="16384" width="11.42578125" style="118"/>
  </cols>
  <sheetData>
    <row r="1" spans="1:12" x14ac:dyDescent="0.25">
      <c r="A1" s="205" t="s">
        <v>51</v>
      </c>
      <c r="B1" s="205"/>
      <c r="C1" s="205"/>
    </row>
    <row r="2" spans="1:12" x14ac:dyDescent="0.25">
      <c r="A2" s="99" t="s">
        <v>52</v>
      </c>
      <c r="B2" s="99" t="s">
        <v>95</v>
      </c>
      <c r="C2" s="99"/>
    </row>
    <row r="3" spans="1:12" x14ac:dyDescent="0.25">
      <c r="A3" s="99"/>
      <c r="B3" s="99"/>
      <c r="C3" s="99"/>
    </row>
    <row r="4" spans="1:12" x14ac:dyDescent="0.25">
      <c r="A4" s="99"/>
      <c r="B4" s="210" t="s">
        <v>150</v>
      </c>
      <c r="C4" s="210"/>
      <c r="D4" s="210"/>
      <c r="E4" s="210"/>
      <c r="F4" s="210"/>
      <c r="G4" s="210"/>
      <c r="H4" s="210"/>
    </row>
    <row r="5" spans="1:12" s="117" customFormat="1" ht="60" x14ac:dyDescent="0.25">
      <c r="A5" s="116"/>
      <c r="B5" s="59" t="s">
        <v>53</v>
      </c>
      <c r="C5" s="43" t="s">
        <v>101</v>
      </c>
      <c r="D5" s="43" t="s">
        <v>54</v>
      </c>
      <c r="E5" s="43" t="s">
        <v>151</v>
      </c>
      <c r="F5" s="43" t="s">
        <v>152</v>
      </c>
      <c r="G5" s="43" t="s">
        <v>55</v>
      </c>
      <c r="H5" s="43" t="s">
        <v>56</v>
      </c>
    </row>
    <row r="6" spans="1:12" s="46" customFormat="1" ht="14.45" customHeight="1" x14ac:dyDescent="0.25">
      <c r="A6" s="44" t="s">
        <v>32</v>
      </c>
      <c r="B6" s="44" t="str">
        <f>+'FORM. VERIFICACION'!D13</f>
        <v>ASOFORMANDO-COLOMBIA</v>
      </c>
      <c r="C6" s="44">
        <f>+'REV ARIT'!M11</f>
        <v>0</v>
      </c>
      <c r="D6" s="45">
        <f>+'REV ARIT'!N11</f>
        <v>0</v>
      </c>
      <c r="E6" s="45">
        <f>+'REV ARIT'!K11</f>
        <v>0</v>
      </c>
      <c r="F6" s="45">
        <f>+D6-E6</f>
        <v>0</v>
      </c>
      <c r="G6" s="51" t="s">
        <v>96</v>
      </c>
      <c r="H6" s="6" t="e">
        <f>+($D$16*$D$17)/F6</f>
        <v>#DIV/0!</v>
      </c>
    </row>
    <row r="7" spans="1:12" s="46" customFormat="1" x14ac:dyDescent="0.25">
      <c r="A7" s="44" t="s">
        <v>33</v>
      </c>
      <c r="B7" s="44" t="str">
        <f>+'FORM. VERIFICACION'!F13</f>
        <v>CORAFROSALUD-COLOMBIA</v>
      </c>
      <c r="C7" s="44">
        <f>+'REV ARIT'!V11</f>
        <v>0</v>
      </c>
      <c r="D7" s="45">
        <f>+'REV ARIT'!W11</f>
        <v>0</v>
      </c>
      <c r="E7" s="45">
        <f>+'REV ARIT'!T11</f>
        <v>0</v>
      </c>
      <c r="F7" s="45">
        <f t="shared" ref="F7:F11" si="0">+D7-E7</f>
        <v>0</v>
      </c>
      <c r="G7" s="51" t="s">
        <v>96</v>
      </c>
      <c r="H7" s="6" t="e">
        <f t="shared" ref="H7:H11" si="1">+($D$16*$D$17)/F7</f>
        <v>#DIV/0!</v>
      </c>
    </row>
    <row r="8" spans="1:12" s="46" customFormat="1" ht="14.45" customHeight="1" x14ac:dyDescent="0.25">
      <c r="A8" s="44" t="s">
        <v>34</v>
      </c>
      <c r="B8" s="44" t="str">
        <f>+'FORM. VERIFICACION'!H13</f>
        <v>COOPUMNAR</v>
      </c>
      <c r="C8" s="44">
        <f>+'REV ARIT'!AE11</f>
        <v>753064884</v>
      </c>
      <c r="D8" s="45">
        <f>+'REV ARIT'!AF11</f>
        <v>753064884</v>
      </c>
      <c r="E8" s="45">
        <f>+'REV ARIT'!AC11</f>
        <v>0</v>
      </c>
      <c r="F8" s="45">
        <f t="shared" si="0"/>
        <v>753064884</v>
      </c>
      <c r="G8" s="51" t="s">
        <v>96</v>
      </c>
      <c r="H8" s="6">
        <f t="shared" si="1"/>
        <v>40.984430552733087</v>
      </c>
    </row>
    <row r="9" spans="1:12" s="46" customFormat="1" ht="14.45" customHeight="1" x14ac:dyDescent="0.25">
      <c r="A9" s="44" t="s">
        <v>93</v>
      </c>
      <c r="B9" s="44" t="str">
        <f>+'FORM. VERIFICACION'!J13</f>
        <v xml:space="preserve">AVENTON AL SUR </v>
      </c>
      <c r="C9" s="44">
        <f>+'REV ARIT'!AN11</f>
        <v>0</v>
      </c>
      <c r="D9" s="45">
        <f>+'REV ARIT'!AO11</f>
        <v>0</v>
      </c>
      <c r="E9" s="45">
        <f>+'REV ARIT'!AL11</f>
        <v>0</v>
      </c>
      <c r="F9" s="45">
        <f t="shared" si="0"/>
        <v>0</v>
      </c>
      <c r="G9" s="51" t="s">
        <v>96</v>
      </c>
      <c r="H9" s="6" t="e">
        <f t="shared" si="1"/>
        <v>#DIV/0!</v>
      </c>
    </row>
    <row r="10" spans="1:12" s="46" customFormat="1" ht="14.45" customHeight="1" x14ac:dyDescent="0.25">
      <c r="A10" s="44" t="s">
        <v>107</v>
      </c>
      <c r="B10" s="44" t="str">
        <f>+'FORM. VERIFICACION'!L13</f>
        <v>CORSOCIAL-COLOMBIA</v>
      </c>
      <c r="C10" s="44">
        <f>+'REV ARIT'!AW11</f>
        <v>0</v>
      </c>
      <c r="D10" s="45">
        <f>+'REV ARIT'!AX11</f>
        <v>0</v>
      </c>
      <c r="E10" s="45">
        <f>+'REV ARIT'!AU11</f>
        <v>0</v>
      </c>
      <c r="F10" s="45">
        <f t="shared" si="0"/>
        <v>0</v>
      </c>
      <c r="G10" s="51" t="s">
        <v>96</v>
      </c>
      <c r="H10" s="6" t="e">
        <f t="shared" si="1"/>
        <v>#DIV/0!</v>
      </c>
    </row>
    <row r="11" spans="1:12" s="46" customFormat="1" x14ac:dyDescent="0.25">
      <c r="A11" s="44" t="s">
        <v>109</v>
      </c>
      <c r="B11" s="44" t="str">
        <f>+'FORM. VERIFICACION'!N13</f>
        <v>UNION TEMPORAL MEJORHABITAT COPEX</v>
      </c>
      <c r="C11" s="44">
        <f>+'REV ARIT'!BF11</f>
        <v>598806000</v>
      </c>
      <c r="D11" s="45">
        <f>+'REV ARIT'!BG11</f>
        <v>598806000</v>
      </c>
      <c r="E11" s="45">
        <f>+'REV ARIT'!BD11*761*117</f>
        <v>84407076</v>
      </c>
      <c r="F11" s="45">
        <f t="shared" si="0"/>
        <v>514398924</v>
      </c>
      <c r="G11" s="51" t="s">
        <v>96</v>
      </c>
      <c r="H11" s="6">
        <f t="shared" si="1"/>
        <v>60</v>
      </c>
    </row>
    <row r="12" spans="1:12" s="46" customFormat="1" x14ac:dyDescent="0.25">
      <c r="A12" s="47" t="s">
        <v>154</v>
      </c>
      <c r="B12" s="119"/>
      <c r="C12" s="48"/>
      <c r="D12" s="48"/>
      <c r="E12" s="48"/>
      <c r="F12" s="49"/>
      <c r="G12" s="50"/>
    </row>
    <row r="14" spans="1:12" x14ac:dyDescent="0.25">
      <c r="A14" s="120" t="s">
        <v>57</v>
      </c>
    </row>
    <row r="15" spans="1:12" x14ac:dyDescent="0.25">
      <c r="A15" s="118" t="s">
        <v>58</v>
      </c>
      <c r="B15" s="118" t="s">
        <v>96</v>
      </c>
    </row>
    <row r="16" spans="1:12" s="46" customFormat="1" x14ac:dyDescent="0.25">
      <c r="A16" s="6" t="s">
        <v>97</v>
      </c>
      <c r="B16" s="208" t="s">
        <v>98</v>
      </c>
      <c r="C16" s="209"/>
      <c r="D16" s="51">
        <v>60</v>
      </c>
      <c r="H16" s="118"/>
      <c r="I16" s="118"/>
      <c r="J16" s="118"/>
      <c r="K16" s="118"/>
      <c r="L16" s="118"/>
    </row>
    <row r="17" spans="1:12" s="46" customFormat="1" ht="27.6" customHeight="1" x14ac:dyDescent="0.25">
      <c r="A17" s="6" t="s">
        <v>99</v>
      </c>
      <c r="B17" s="206" t="s">
        <v>153</v>
      </c>
      <c r="C17" s="207"/>
      <c r="D17" s="45">
        <v>514398924</v>
      </c>
    </row>
    <row r="19" spans="1:12" x14ac:dyDescent="0.25">
      <c r="A19" s="99"/>
      <c r="B19" s="211" t="s">
        <v>141</v>
      </c>
      <c r="C19" s="211"/>
      <c r="D19" s="211"/>
      <c r="E19" s="211"/>
      <c r="F19" s="211"/>
      <c r="G19" s="211"/>
      <c r="H19" s="211"/>
    </row>
    <row r="20" spans="1:12" s="117" customFormat="1" ht="60" x14ac:dyDescent="0.25">
      <c r="A20" s="116"/>
      <c r="B20" s="59" t="s">
        <v>53</v>
      </c>
      <c r="C20" s="43" t="s">
        <v>101</v>
      </c>
      <c r="D20" s="43" t="s">
        <v>54</v>
      </c>
      <c r="E20" s="43" t="s">
        <v>151</v>
      </c>
      <c r="F20" s="43" t="s">
        <v>152</v>
      </c>
      <c r="G20" s="43" t="s">
        <v>55</v>
      </c>
      <c r="H20" s="43" t="s">
        <v>56</v>
      </c>
    </row>
    <row r="21" spans="1:12" s="46" customFormat="1" ht="14.45" customHeight="1" x14ac:dyDescent="0.25">
      <c r="A21" s="44" t="s">
        <v>32</v>
      </c>
      <c r="B21" s="44" t="str">
        <f>+B6</f>
        <v>ASOFORMANDO-COLOMBIA</v>
      </c>
      <c r="C21" s="44">
        <f>+'REV ARIT'!M23</f>
        <v>0</v>
      </c>
      <c r="D21" s="45">
        <f>+'REV ARIT'!N23</f>
        <v>0</v>
      </c>
      <c r="E21" s="45">
        <f>+'REV ARIT'!K23</f>
        <v>0</v>
      </c>
      <c r="F21" s="45">
        <f>+D21-E21</f>
        <v>0</v>
      </c>
      <c r="G21" s="51" t="s">
        <v>96</v>
      </c>
      <c r="H21" s="6" t="e">
        <f>+($D$16*$D$17)/F21</f>
        <v>#DIV/0!</v>
      </c>
    </row>
    <row r="22" spans="1:12" s="46" customFormat="1" x14ac:dyDescent="0.25">
      <c r="A22" s="44" t="s">
        <v>33</v>
      </c>
      <c r="B22" s="44" t="str">
        <f t="shared" ref="B22:B26" si="2">+B7</f>
        <v>CORAFROSALUD-COLOMBIA</v>
      </c>
      <c r="C22" s="44">
        <f>+'REV ARIT'!V23</f>
        <v>0</v>
      </c>
      <c r="D22" s="45">
        <f>+'REV ARIT'!W23</f>
        <v>0</v>
      </c>
      <c r="E22" s="45">
        <f>+'REV ARIT'!T23</f>
        <v>0</v>
      </c>
      <c r="F22" s="45">
        <f t="shared" ref="F22:F26" si="3">+D22-E22</f>
        <v>0</v>
      </c>
      <c r="G22" s="51" t="s">
        <v>96</v>
      </c>
      <c r="H22" s="6" t="e">
        <f t="shared" ref="H22:H26" si="4">+($D$16*$D$17)/F22</f>
        <v>#DIV/0!</v>
      </c>
    </row>
    <row r="23" spans="1:12" s="46" customFormat="1" ht="14.45" customHeight="1" x14ac:dyDescent="0.25">
      <c r="A23" s="44" t="s">
        <v>34</v>
      </c>
      <c r="B23" s="44" t="str">
        <f t="shared" si="2"/>
        <v>COOPUMNAR</v>
      </c>
      <c r="C23" s="44" t="s">
        <v>239</v>
      </c>
      <c r="D23" s="45">
        <v>0</v>
      </c>
      <c r="E23" s="45">
        <f>+'REV ARIT'!AC23</f>
        <v>0</v>
      </c>
      <c r="F23" s="45">
        <f t="shared" si="3"/>
        <v>0</v>
      </c>
      <c r="G23" s="51" t="s">
        <v>96</v>
      </c>
      <c r="H23" s="6">
        <v>0</v>
      </c>
    </row>
    <row r="24" spans="1:12" s="46" customFormat="1" ht="14.45" customHeight="1" x14ac:dyDescent="0.25">
      <c r="A24" s="44" t="s">
        <v>93</v>
      </c>
      <c r="B24" s="44" t="str">
        <f t="shared" si="2"/>
        <v xml:space="preserve">AVENTON AL SUR </v>
      </c>
      <c r="C24" s="44">
        <f>+'REV ARIT'!AN23</f>
        <v>0</v>
      </c>
      <c r="D24" s="45">
        <f>+'REV ARIT'!AO23</f>
        <v>0</v>
      </c>
      <c r="E24" s="45">
        <f>+'REV ARIT'!AL23</f>
        <v>0</v>
      </c>
      <c r="F24" s="45">
        <f t="shared" si="3"/>
        <v>0</v>
      </c>
      <c r="G24" s="51" t="s">
        <v>96</v>
      </c>
      <c r="H24" s="6" t="e">
        <f t="shared" si="4"/>
        <v>#DIV/0!</v>
      </c>
    </row>
    <row r="25" spans="1:12" s="46" customFormat="1" ht="14.45" customHeight="1" x14ac:dyDescent="0.25">
      <c r="A25" s="44" t="s">
        <v>107</v>
      </c>
      <c r="B25" s="44" t="str">
        <f t="shared" si="2"/>
        <v>CORSOCIAL-COLOMBIA</v>
      </c>
      <c r="C25" s="44">
        <f>+'REV ARIT'!AW23</f>
        <v>0</v>
      </c>
      <c r="D25" s="45">
        <f>+'REV ARIT'!AX23</f>
        <v>0</v>
      </c>
      <c r="E25" s="45">
        <f>+'REV ARIT'!AU23</f>
        <v>0</v>
      </c>
      <c r="F25" s="45">
        <f t="shared" si="3"/>
        <v>0</v>
      </c>
      <c r="G25" s="51" t="s">
        <v>96</v>
      </c>
      <c r="H25" s="6" t="e">
        <f t="shared" si="4"/>
        <v>#DIV/0!</v>
      </c>
    </row>
    <row r="26" spans="1:12" s="46" customFormat="1" x14ac:dyDescent="0.25">
      <c r="A26" s="44" t="s">
        <v>109</v>
      </c>
      <c r="B26" s="44" t="str">
        <f t="shared" si="2"/>
        <v>UNION TEMPORAL MEJORHABITAT COPEX</v>
      </c>
      <c r="C26" s="44">
        <f>+'REV ARIT'!BF23</f>
        <v>0</v>
      </c>
      <c r="D26" s="45">
        <f>+'REV ARIT'!BG23</f>
        <v>0</v>
      </c>
      <c r="E26" s="45">
        <f>+'REV ARIT'!BD23</f>
        <v>0</v>
      </c>
      <c r="F26" s="45">
        <f t="shared" si="3"/>
        <v>0</v>
      </c>
      <c r="G26" s="51" t="s">
        <v>96</v>
      </c>
      <c r="H26" s="6" t="e">
        <f t="shared" si="4"/>
        <v>#DIV/0!</v>
      </c>
    </row>
    <row r="27" spans="1:12" s="46" customFormat="1" x14ac:dyDescent="0.25">
      <c r="A27" s="47" t="s">
        <v>154</v>
      </c>
      <c r="B27" s="119"/>
      <c r="C27" s="48"/>
      <c r="D27" s="48"/>
      <c r="E27" s="48"/>
      <c r="F27" s="49"/>
      <c r="G27" s="50"/>
    </row>
    <row r="29" spans="1:12" x14ac:dyDescent="0.25">
      <c r="A29" s="120" t="s">
        <v>57</v>
      </c>
    </row>
    <row r="30" spans="1:12" x14ac:dyDescent="0.25">
      <c r="A30" s="118" t="s">
        <v>58</v>
      </c>
      <c r="B30" s="118" t="s">
        <v>96</v>
      </c>
    </row>
    <row r="31" spans="1:12" s="46" customFormat="1" x14ac:dyDescent="0.25">
      <c r="A31" s="6" t="s">
        <v>97</v>
      </c>
      <c r="B31" s="208" t="s">
        <v>98</v>
      </c>
      <c r="C31" s="209"/>
      <c r="D31" s="51">
        <v>60</v>
      </c>
      <c r="H31" s="118"/>
      <c r="I31" s="118"/>
      <c r="J31" s="118"/>
      <c r="K31" s="118"/>
      <c r="L31" s="118"/>
    </row>
    <row r="32" spans="1:12" s="46" customFormat="1" ht="27.6" customHeight="1" x14ac:dyDescent="0.25">
      <c r="A32" s="6" t="s">
        <v>99</v>
      </c>
      <c r="B32" s="206" t="s">
        <v>153</v>
      </c>
      <c r="C32" s="207"/>
      <c r="D32" s="6"/>
    </row>
    <row r="34" spans="1:12" x14ac:dyDescent="0.25">
      <c r="A34" s="99"/>
      <c r="B34" s="212" t="s">
        <v>146</v>
      </c>
      <c r="C34" s="212"/>
      <c r="D34" s="212"/>
      <c r="E34" s="212"/>
      <c r="F34" s="212"/>
      <c r="G34" s="212"/>
      <c r="H34" s="212"/>
    </row>
    <row r="35" spans="1:12" s="117" customFormat="1" ht="60" x14ac:dyDescent="0.25">
      <c r="A35" s="116"/>
      <c r="B35" s="59" t="s">
        <v>53</v>
      </c>
      <c r="C35" s="43" t="s">
        <v>101</v>
      </c>
      <c r="D35" s="43" t="s">
        <v>54</v>
      </c>
      <c r="E35" s="43" t="s">
        <v>151</v>
      </c>
      <c r="F35" s="43" t="s">
        <v>152</v>
      </c>
      <c r="G35" s="43" t="s">
        <v>55</v>
      </c>
      <c r="H35" s="43" t="s">
        <v>56</v>
      </c>
    </row>
    <row r="36" spans="1:12" s="46" customFormat="1" ht="14.45" customHeight="1" x14ac:dyDescent="0.25">
      <c r="A36" s="44" t="s">
        <v>32</v>
      </c>
      <c r="B36" s="44" t="str">
        <f>+B21</f>
        <v>ASOFORMANDO-COLOMBIA</v>
      </c>
      <c r="C36" s="44">
        <f>+'REV ARIT'!M35</f>
        <v>0</v>
      </c>
      <c r="D36" s="45">
        <f>+'REV ARIT'!N35</f>
        <v>0</v>
      </c>
      <c r="E36" s="45">
        <f>+'REV ARIT'!K35</f>
        <v>0</v>
      </c>
      <c r="F36" s="45">
        <f>+D36-E36</f>
        <v>0</v>
      </c>
      <c r="G36" s="51" t="s">
        <v>96</v>
      </c>
      <c r="H36" s="6" t="e">
        <f>+($D$16*$D$17)/F36</f>
        <v>#DIV/0!</v>
      </c>
    </row>
    <row r="37" spans="1:12" s="46" customFormat="1" x14ac:dyDescent="0.25">
      <c r="A37" s="44" t="s">
        <v>33</v>
      </c>
      <c r="B37" s="44" t="str">
        <f t="shared" ref="B37:B41" si="5">+B22</f>
        <v>CORAFROSALUD-COLOMBIA</v>
      </c>
      <c r="C37" s="44">
        <f>+'REV ARIT'!V35</f>
        <v>0</v>
      </c>
      <c r="D37" s="45">
        <f>+'REV ARIT'!W35</f>
        <v>0</v>
      </c>
      <c r="E37" s="45">
        <f>+'REV ARIT'!T35</f>
        <v>0</v>
      </c>
      <c r="F37" s="45">
        <f t="shared" ref="F37:F41" si="6">+D37-E37</f>
        <v>0</v>
      </c>
      <c r="G37" s="51" t="s">
        <v>96</v>
      </c>
      <c r="H37" s="6" t="e">
        <f t="shared" ref="H37:H41" si="7">+($D$16*$D$17)/F37</f>
        <v>#DIV/0!</v>
      </c>
    </row>
    <row r="38" spans="1:12" s="46" customFormat="1" ht="14.45" customHeight="1" x14ac:dyDescent="0.25">
      <c r="A38" s="44" t="s">
        <v>34</v>
      </c>
      <c r="B38" s="44" t="str">
        <f t="shared" si="5"/>
        <v>COOPUMNAR</v>
      </c>
      <c r="C38" s="44">
        <f>+'REV ARIT'!AE35</f>
        <v>0</v>
      </c>
      <c r="D38" s="45">
        <f>+'REV ARIT'!AF35</f>
        <v>0</v>
      </c>
      <c r="E38" s="45">
        <f>+'REV ARIT'!AC35</f>
        <v>0</v>
      </c>
      <c r="F38" s="45">
        <f t="shared" si="6"/>
        <v>0</v>
      </c>
      <c r="G38" s="51" t="s">
        <v>96</v>
      </c>
      <c r="H38" s="6" t="e">
        <f t="shared" si="7"/>
        <v>#DIV/0!</v>
      </c>
    </row>
    <row r="39" spans="1:12" s="46" customFormat="1" ht="14.45" customHeight="1" x14ac:dyDescent="0.25">
      <c r="A39" s="44" t="s">
        <v>93</v>
      </c>
      <c r="B39" s="44" t="str">
        <f t="shared" si="5"/>
        <v xml:space="preserve">AVENTON AL SUR </v>
      </c>
      <c r="C39" s="44">
        <f>+'REV ARIT'!AN35</f>
        <v>0</v>
      </c>
      <c r="D39" s="45">
        <f>+'REV ARIT'!AO35</f>
        <v>0</v>
      </c>
      <c r="E39" s="45">
        <f>+'REV ARIT'!AL35</f>
        <v>0</v>
      </c>
      <c r="F39" s="45">
        <f t="shared" si="6"/>
        <v>0</v>
      </c>
      <c r="G39" s="51" t="s">
        <v>96</v>
      </c>
      <c r="H39" s="6" t="e">
        <f t="shared" si="7"/>
        <v>#DIV/0!</v>
      </c>
    </row>
    <row r="40" spans="1:12" s="46" customFormat="1" ht="14.45" customHeight="1" x14ac:dyDescent="0.25">
      <c r="A40" s="44" t="s">
        <v>107</v>
      </c>
      <c r="B40" s="44" t="str">
        <f t="shared" si="5"/>
        <v>CORSOCIAL-COLOMBIA</v>
      </c>
      <c r="C40" s="44">
        <f>+'REV ARIT'!AW35</f>
        <v>0</v>
      </c>
      <c r="D40" s="45">
        <f>+'REV ARIT'!AX35</f>
        <v>0</v>
      </c>
      <c r="E40" s="45">
        <f>+'REV ARIT'!AU35</f>
        <v>0</v>
      </c>
      <c r="F40" s="45">
        <f t="shared" si="6"/>
        <v>0</v>
      </c>
      <c r="G40" s="51" t="s">
        <v>96</v>
      </c>
      <c r="H40" s="6" t="e">
        <f t="shared" si="7"/>
        <v>#DIV/0!</v>
      </c>
    </row>
    <row r="41" spans="1:12" s="46" customFormat="1" x14ac:dyDescent="0.25">
      <c r="A41" s="44" t="s">
        <v>109</v>
      </c>
      <c r="B41" s="44" t="str">
        <f t="shared" si="5"/>
        <v>UNION TEMPORAL MEJORHABITAT COPEX</v>
      </c>
      <c r="C41" s="44">
        <f>+'REV ARIT'!BF35</f>
        <v>0</v>
      </c>
      <c r="D41" s="45">
        <f>+'REV ARIT'!BG35</f>
        <v>0</v>
      </c>
      <c r="E41" s="45">
        <f>+'REV ARIT'!BD35</f>
        <v>0</v>
      </c>
      <c r="F41" s="45">
        <f t="shared" si="6"/>
        <v>0</v>
      </c>
      <c r="G41" s="51" t="s">
        <v>96</v>
      </c>
      <c r="H41" s="6" t="e">
        <f t="shared" si="7"/>
        <v>#DIV/0!</v>
      </c>
    </row>
    <row r="42" spans="1:12" s="46" customFormat="1" x14ac:dyDescent="0.25">
      <c r="A42" s="47" t="s">
        <v>154</v>
      </c>
      <c r="B42" s="119"/>
      <c r="C42" s="48"/>
      <c r="D42" s="48"/>
      <c r="E42" s="48"/>
      <c r="F42" s="49"/>
      <c r="G42" s="50"/>
    </row>
    <row r="44" spans="1:12" x14ac:dyDescent="0.25">
      <c r="A44" s="120" t="s">
        <v>57</v>
      </c>
    </row>
    <row r="45" spans="1:12" x14ac:dyDescent="0.25">
      <c r="A45" s="118" t="s">
        <v>58</v>
      </c>
      <c r="B45" s="118" t="s">
        <v>96</v>
      </c>
    </row>
    <row r="46" spans="1:12" s="46" customFormat="1" x14ac:dyDescent="0.25">
      <c r="A46" s="6" t="s">
        <v>97</v>
      </c>
      <c r="B46" s="208" t="s">
        <v>98</v>
      </c>
      <c r="C46" s="209"/>
      <c r="D46" s="51">
        <v>60</v>
      </c>
      <c r="H46" s="118"/>
      <c r="I46" s="118"/>
      <c r="J46" s="118"/>
      <c r="K46" s="118"/>
      <c r="L46" s="118"/>
    </row>
    <row r="47" spans="1:12" s="46" customFormat="1" ht="27.6" customHeight="1" x14ac:dyDescent="0.25">
      <c r="A47" s="6" t="s">
        <v>99</v>
      </c>
      <c r="B47" s="206" t="s">
        <v>153</v>
      </c>
      <c r="C47" s="207"/>
      <c r="D47" s="6"/>
    </row>
  </sheetData>
  <mergeCells count="10">
    <mergeCell ref="A1:C1"/>
    <mergeCell ref="B17:C17"/>
    <mergeCell ref="B16:C16"/>
    <mergeCell ref="B4:H4"/>
    <mergeCell ref="B47:C47"/>
    <mergeCell ref="B19:H19"/>
    <mergeCell ref="B31:C31"/>
    <mergeCell ref="B32:C32"/>
    <mergeCell ref="B34:H34"/>
    <mergeCell ref="B46:C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1"/>
  <sheetViews>
    <sheetView topLeftCell="B117" zoomScale="80" zoomScaleNormal="80" workbookViewId="0">
      <selection activeCell="B130" sqref="B130"/>
    </sheetView>
  </sheetViews>
  <sheetFormatPr baseColWidth="10" defaultColWidth="11.42578125" defaultRowHeight="14.25" x14ac:dyDescent="0.2"/>
  <cols>
    <col min="1" max="1" width="29.5703125" style="70" customWidth="1"/>
    <col min="2" max="2" width="78" style="70" customWidth="1"/>
    <col min="3" max="16384" width="11.42578125" style="7"/>
  </cols>
  <sheetData>
    <row r="2" spans="1:2" ht="15" thickBot="1" x14ac:dyDescent="0.25">
      <c r="A2" s="98" t="s">
        <v>32</v>
      </c>
      <c r="B2" s="128" t="str">
        <f>+'FORM. VERIFICACION'!D8</f>
        <v>ASOFORMANDO-COLOMBIA</v>
      </c>
    </row>
    <row r="3" spans="1:2" ht="15" thickBot="1" x14ac:dyDescent="0.25">
      <c r="A3" s="66" t="s">
        <v>35</v>
      </c>
      <c r="B3" s="97"/>
    </row>
    <row r="4" spans="1:2" x14ac:dyDescent="0.2">
      <c r="A4" s="93" t="s">
        <v>31</v>
      </c>
      <c r="B4" s="67"/>
    </row>
    <row r="5" spans="1:2" x14ac:dyDescent="0.2">
      <c r="A5" s="68"/>
      <c r="B5" s="68"/>
    </row>
    <row r="6" spans="1:2" s="10" customFormat="1" x14ac:dyDescent="0.25">
      <c r="A6" s="69" t="s">
        <v>26</v>
      </c>
      <c r="B6" s="25"/>
    </row>
    <row r="7" spans="1:2" s="10" customFormat="1" x14ac:dyDescent="0.25">
      <c r="A7" s="69" t="s">
        <v>50</v>
      </c>
      <c r="B7" s="25"/>
    </row>
    <row r="8" spans="1:2" x14ac:dyDescent="0.2">
      <c r="A8" s="68" t="s">
        <v>49</v>
      </c>
      <c r="B8" s="71"/>
    </row>
    <row r="9" spans="1:2" x14ac:dyDescent="0.2">
      <c r="A9" s="68" t="s">
        <v>27</v>
      </c>
      <c r="B9" s="71"/>
    </row>
    <row r="10" spans="1:2" x14ac:dyDescent="0.2">
      <c r="A10" s="68" t="s">
        <v>28</v>
      </c>
      <c r="B10" s="68"/>
    </row>
    <row r="11" spans="1:2" x14ac:dyDescent="0.2">
      <c r="A11" s="68" t="s">
        <v>29</v>
      </c>
      <c r="B11" s="68"/>
    </row>
    <row r="12" spans="1:2" x14ac:dyDescent="0.2">
      <c r="A12" s="68"/>
      <c r="B12" s="68"/>
    </row>
    <row r="13" spans="1:2" s="10" customFormat="1" x14ac:dyDescent="0.25">
      <c r="A13" s="69" t="s">
        <v>30</v>
      </c>
      <c r="B13" s="25"/>
    </row>
    <row r="14" spans="1:2" s="10" customFormat="1" x14ac:dyDescent="0.25">
      <c r="A14" s="69" t="s">
        <v>50</v>
      </c>
      <c r="B14" s="25"/>
    </row>
    <row r="15" spans="1:2" x14ac:dyDescent="0.2">
      <c r="A15" s="68" t="s">
        <v>49</v>
      </c>
      <c r="B15" s="71"/>
    </row>
    <row r="16" spans="1:2" x14ac:dyDescent="0.2">
      <c r="A16" s="68" t="s">
        <v>27</v>
      </c>
      <c r="B16" s="71"/>
    </row>
    <row r="17" spans="1:2" x14ac:dyDescent="0.2">
      <c r="A17" s="68" t="s">
        <v>28</v>
      </c>
      <c r="B17" s="68"/>
    </row>
    <row r="18" spans="1:2" x14ac:dyDescent="0.2">
      <c r="A18" s="68" t="s">
        <v>29</v>
      </c>
      <c r="B18" s="68"/>
    </row>
    <row r="19" spans="1:2" x14ac:dyDescent="0.2">
      <c r="A19" s="68"/>
      <c r="B19" s="68"/>
    </row>
    <row r="20" spans="1:2" s="10" customFormat="1" x14ac:dyDescent="0.25">
      <c r="A20" s="69" t="s">
        <v>94</v>
      </c>
      <c r="B20" s="25"/>
    </row>
    <row r="21" spans="1:2" s="10" customFormat="1" x14ac:dyDescent="0.25">
      <c r="A21" s="69" t="s">
        <v>50</v>
      </c>
      <c r="B21" s="25"/>
    </row>
    <row r="22" spans="1:2" x14ac:dyDescent="0.2">
      <c r="A22" s="68" t="s">
        <v>49</v>
      </c>
      <c r="B22" s="71"/>
    </row>
    <row r="23" spans="1:2" x14ac:dyDescent="0.2">
      <c r="A23" s="68" t="s">
        <v>27</v>
      </c>
      <c r="B23" s="71"/>
    </row>
    <row r="24" spans="1:2" x14ac:dyDescent="0.2">
      <c r="A24" s="68" t="s">
        <v>28</v>
      </c>
      <c r="B24" s="68"/>
    </row>
    <row r="25" spans="1:2" x14ac:dyDescent="0.2">
      <c r="A25" s="68" t="s">
        <v>29</v>
      </c>
      <c r="B25" s="68"/>
    </row>
    <row r="26" spans="1:2" x14ac:dyDescent="0.2">
      <c r="A26" s="68"/>
      <c r="B26" s="71"/>
    </row>
    <row r="27" spans="1:2" ht="15" thickBot="1" x14ac:dyDescent="0.25">
      <c r="A27" s="129" t="s">
        <v>33</v>
      </c>
      <c r="B27" s="130" t="str">
        <f>+'FORM. VERIFICACION'!F59</f>
        <v>CORAFROSALUD-COLOMBIA</v>
      </c>
    </row>
    <row r="28" spans="1:2" ht="15" thickBot="1" x14ac:dyDescent="0.25">
      <c r="A28" s="66" t="s">
        <v>35</v>
      </c>
      <c r="B28" s="97"/>
    </row>
    <row r="29" spans="1:2" x14ac:dyDescent="0.2">
      <c r="A29" s="93" t="s">
        <v>31</v>
      </c>
      <c r="B29" s="67"/>
    </row>
    <row r="30" spans="1:2" x14ac:dyDescent="0.2">
      <c r="A30" s="68"/>
      <c r="B30" s="68"/>
    </row>
    <row r="31" spans="1:2" s="10" customFormat="1" x14ac:dyDescent="0.25">
      <c r="A31" s="69" t="s">
        <v>26</v>
      </c>
      <c r="B31" s="25"/>
    </row>
    <row r="32" spans="1:2" s="10" customFormat="1" x14ac:dyDescent="0.25">
      <c r="A32" s="69" t="s">
        <v>50</v>
      </c>
      <c r="B32" s="25"/>
    </row>
    <row r="33" spans="1:2" x14ac:dyDescent="0.2">
      <c r="A33" s="68" t="s">
        <v>49</v>
      </c>
      <c r="B33" s="71"/>
    </row>
    <row r="34" spans="1:2" x14ac:dyDescent="0.2">
      <c r="A34" s="68" t="s">
        <v>27</v>
      </c>
      <c r="B34" s="71"/>
    </row>
    <row r="35" spans="1:2" x14ac:dyDescent="0.2">
      <c r="A35" s="68" t="s">
        <v>28</v>
      </c>
      <c r="B35" s="68"/>
    </row>
    <row r="36" spans="1:2" x14ac:dyDescent="0.2">
      <c r="A36" s="68" t="s">
        <v>29</v>
      </c>
      <c r="B36" s="68"/>
    </row>
    <row r="37" spans="1:2" x14ac:dyDescent="0.2">
      <c r="A37" s="68"/>
      <c r="B37" s="68"/>
    </row>
    <row r="38" spans="1:2" s="10" customFormat="1" x14ac:dyDescent="0.25">
      <c r="A38" s="69" t="s">
        <v>30</v>
      </c>
      <c r="B38" s="25"/>
    </row>
    <row r="39" spans="1:2" s="10" customFormat="1" x14ac:dyDescent="0.25">
      <c r="A39" s="69" t="s">
        <v>50</v>
      </c>
      <c r="B39" s="25"/>
    </row>
    <row r="40" spans="1:2" x14ac:dyDescent="0.2">
      <c r="A40" s="68" t="s">
        <v>49</v>
      </c>
      <c r="B40" s="71"/>
    </row>
    <row r="41" spans="1:2" x14ac:dyDescent="0.2">
      <c r="A41" s="68" t="s">
        <v>27</v>
      </c>
      <c r="B41" s="71"/>
    </row>
    <row r="42" spans="1:2" x14ac:dyDescent="0.2">
      <c r="A42" s="68" t="s">
        <v>28</v>
      </c>
      <c r="B42" s="68"/>
    </row>
    <row r="43" spans="1:2" x14ac:dyDescent="0.2">
      <c r="A43" s="68" t="s">
        <v>29</v>
      </c>
      <c r="B43" s="68"/>
    </row>
    <row r="44" spans="1:2" x14ac:dyDescent="0.2">
      <c r="A44" s="68"/>
      <c r="B44" s="68"/>
    </row>
    <row r="45" spans="1:2" s="10" customFormat="1" x14ac:dyDescent="0.25">
      <c r="A45" s="69" t="s">
        <v>94</v>
      </c>
      <c r="B45" s="25"/>
    </row>
    <row r="46" spans="1:2" s="10" customFormat="1" x14ac:dyDescent="0.25">
      <c r="A46" s="69" t="s">
        <v>50</v>
      </c>
      <c r="B46" s="25"/>
    </row>
    <row r="47" spans="1:2" x14ac:dyDescent="0.2">
      <c r="A47" s="68" t="s">
        <v>49</v>
      </c>
      <c r="B47" s="71"/>
    </row>
    <row r="48" spans="1:2" x14ac:dyDescent="0.2">
      <c r="A48" s="68" t="s">
        <v>27</v>
      </c>
      <c r="B48" s="71"/>
    </row>
    <row r="49" spans="1:2" x14ac:dyDescent="0.2">
      <c r="A49" s="68" t="s">
        <v>28</v>
      </c>
      <c r="B49" s="68"/>
    </row>
    <row r="50" spans="1:2" x14ac:dyDescent="0.2">
      <c r="A50" s="68" t="s">
        <v>29</v>
      </c>
      <c r="B50" s="68"/>
    </row>
    <row r="51" spans="1:2" x14ac:dyDescent="0.2">
      <c r="A51" s="68"/>
      <c r="B51" s="71"/>
    </row>
    <row r="52" spans="1:2" ht="15" thickBot="1" x14ac:dyDescent="0.25">
      <c r="A52" s="98" t="s">
        <v>34</v>
      </c>
      <c r="B52" s="128" t="str">
        <f>+'FORM. VERIFICACION'!H59</f>
        <v>COOPUMNAR</v>
      </c>
    </row>
    <row r="53" spans="1:2" ht="15" thickBot="1" x14ac:dyDescent="0.25">
      <c r="A53" s="66" t="s">
        <v>35</v>
      </c>
      <c r="B53" s="97" t="s">
        <v>191</v>
      </c>
    </row>
    <row r="54" spans="1:2" x14ac:dyDescent="0.2">
      <c r="A54" s="93" t="s">
        <v>31</v>
      </c>
      <c r="B54" s="67" t="s">
        <v>178</v>
      </c>
    </row>
    <row r="55" spans="1:2" x14ac:dyDescent="0.2">
      <c r="A55" s="68"/>
      <c r="B55" s="68"/>
    </row>
    <row r="56" spans="1:2" s="10" customFormat="1" ht="102" x14ac:dyDescent="0.25">
      <c r="A56" s="69" t="s">
        <v>26</v>
      </c>
      <c r="B56" s="25" t="s">
        <v>179</v>
      </c>
    </row>
    <row r="57" spans="1:2" s="10" customFormat="1" x14ac:dyDescent="0.25">
      <c r="A57" s="69" t="s">
        <v>50</v>
      </c>
      <c r="B57" s="25" t="s">
        <v>180</v>
      </c>
    </row>
    <row r="58" spans="1:2" x14ac:dyDescent="0.2">
      <c r="A58" s="68" t="s">
        <v>49</v>
      </c>
      <c r="B58" s="71">
        <v>87</v>
      </c>
    </row>
    <row r="59" spans="1:2" x14ac:dyDescent="0.2">
      <c r="A59" s="68" t="s">
        <v>27</v>
      </c>
      <c r="B59" s="71" t="s">
        <v>188</v>
      </c>
    </row>
    <row r="60" spans="1:2" ht="293.25" x14ac:dyDescent="0.2">
      <c r="A60" s="68" t="s">
        <v>28</v>
      </c>
      <c r="B60" s="154" t="s">
        <v>187</v>
      </c>
    </row>
    <row r="61" spans="1:2" x14ac:dyDescent="0.2">
      <c r="A61" s="68" t="s">
        <v>29</v>
      </c>
      <c r="B61" s="68" t="s">
        <v>192</v>
      </c>
    </row>
    <row r="62" spans="1:2" x14ac:dyDescent="0.2">
      <c r="A62" s="68"/>
      <c r="B62" s="68"/>
    </row>
    <row r="63" spans="1:2" s="10" customFormat="1" ht="204" x14ac:dyDescent="0.25">
      <c r="A63" s="69" t="s">
        <v>30</v>
      </c>
      <c r="B63" s="25" t="s">
        <v>182</v>
      </c>
    </row>
    <row r="64" spans="1:2" s="10" customFormat="1" x14ac:dyDescent="0.25">
      <c r="A64" s="69" t="s">
        <v>50</v>
      </c>
      <c r="B64" s="25" t="s">
        <v>181</v>
      </c>
    </row>
    <row r="65" spans="1:2" x14ac:dyDescent="0.2">
      <c r="A65" s="68" t="s">
        <v>49</v>
      </c>
      <c r="B65" s="71" t="s">
        <v>189</v>
      </c>
    </row>
    <row r="66" spans="1:2" x14ac:dyDescent="0.2">
      <c r="A66" s="68" t="s">
        <v>27</v>
      </c>
      <c r="B66" s="71" t="s">
        <v>190</v>
      </c>
    </row>
    <row r="67" spans="1:2" x14ac:dyDescent="0.2">
      <c r="A67" s="68" t="s">
        <v>28</v>
      </c>
      <c r="B67" s="68" t="s">
        <v>183</v>
      </c>
    </row>
    <row r="68" spans="1:2" x14ac:dyDescent="0.2">
      <c r="A68" s="68" t="s">
        <v>29</v>
      </c>
      <c r="B68" s="68" t="s">
        <v>192</v>
      </c>
    </row>
    <row r="69" spans="1:2" x14ac:dyDescent="0.2">
      <c r="A69" s="68"/>
      <c r="B69" s="68"/>
    </row>
    <row r="70" spans="1:2" s="10" customFormat="1" ht="229.5" x14ac:dyDescent="0.25">
      <c r="A70" s="69" t="s">
        <v>94</v>
      </c>
      <c r="B70" s="25" t="s">
        <v>184</v>
      </c>
    </row>
    <row r="71" spans="1:2" s="10" customFormat="1" x14ac:dyDescent="0.25">
      <c r="A71" s="69" t="s">
        <v>50</v>
      </c>
      <c r="B71" s="25" t="s">
        <v>185</v>
      </c>
    </row>
    <row r="72" spans="1:2" x14ac:dyDescent="0.2">
      <c r="A72" s="68" t="s">
        <v>49</v>
      </c>
      <c r="B72" s="71">
        <v>105</v>
      </c>
    </row>
    <row r="73" spans="1:2" x14ac:dyDescent="0.2">
      <c r="A73" s="68" t="s">
        <v>27</v>
      </c>
      <c r="B73" s="71">
        <v>10551.66</v>
      </c>
    </row>
    <row r="74" spans="1:2" ht="293.25" x14ac:dyDescent="0.2">
      <c r="A74" s="68" t="s">
        <v>28</v>
      </c>
      <c r="B74" s="154" t="s">
        <v>186</v>
      </c>
    </row>
    <row r="75" spans="1:2" x14ac:dyDescent="0.2">
      <c r="A75" s="68" t="s">
        <v>29</v>
      </c>
      <c r="B75" s="68" t="s">
        <v>192</v>
      </c>
    </row>
    <row r="76" spans="1:2" x14ac:dyDescent="0.2">
      <c r="A76" s="68"/>
      <c r="B76" s="71"/>
    </row>
    <row r="77" spans="1:2" ht="15" thickBot="1" x14ac:dyDescent="0.25">
      <c r="A77" s="129" t="s">
        <v>93</v>
      </c>
      <c r="B77" s="130" t="str">
        <f>+'FORM. VERIFICACION'!J59</f>
        <v xml:space="preserve">AVENTON AL SUR </v>
      </c>
    </row>
    <row r="78" spans="1:2" ht="15" thickBot="1" x14ac:dyDescent="0.25">
      <c r="A78" s="66" t="s">
        <v>35</v>
      </c>
      <c r="B78" s="97"/>
    </row>
    <row r="79" spans="1:2" x14ac:dyDescent="0.2">
      <c r="A79" s="93" t="s">
        <v>31</v>
      </c>
      <c r="B79" s="67"/>
    </row>
    <row r="80" spans="1:2" x14ac:dyDescent="0.2">
      <c r="A80" s="68"/>
      <c r="B80" s="68"/>
    </row>
    <row r="81" spans="1:2" s="10" customFormat="1" x14ac:dyDescent="0.25">
      <c r="A81" s="69" t="s">
        <v>26</v>
      </c>
      <c r="B81" s="25"/>
    </row>
    <row r="82" spans="1:2" s="10" customFormat="1" x14ac:dyDescent="0.25">
      <c r="A82" s="69" t="s">
        <v>50</v>
      </c>
      <c r="B82" s="25"/>
    </row>
    <row r="83" spans="1:2" x14ac:dyDescent="0.2">
      <c r="A83" s="68" t="s">
        <v>49</v>
      </c>
      <c r="B83" s="71"/>
    </row>
    <row r="84" spans="1:2" x14ac:dyDescent="0.2">
      <c r="A84" s="68" t="s">
        <v>27</v>
      </c>
      <c r="B84" s="71"/>
    </row>
    <row r="85" spans="1:2" x14ac:dyDescent="0.2">
      <c r="A85" s="68" t="s">
        <v>28</v>
      </c>
      <c r="B85" s="68"/>
    </row>
    <row r="86" spans="1:2" x14ac:dyDescent="0.2">
      <c r="A86" s="68" t="s">
        <v>29</v>
      </c>
      <c r="B86" s="68"/>
    </row>
    <row r="87" spans="1:2" x14ac:dyDescent="0.2">
      <c r="A87" s="68"/>
      <c r="B87" s="68"/>
    </row>
    <row r="88" spans="1:2" s="10" customFormat="1" x14ac:dyDescent="0.25">
      <c r="A88" s="69" t="s">
        <v>30</v>
      </c>
      <c r="B88" s="25"/>
    </row>
    <row r="89" spans="1:2" s="10" customFormat="1" x14ac:dyDescent="0.25">
      <c r="A89" s="69" t="s">
        <v>50</v>
      </c>
      <c r="B89" s="25"/>
    </row>
    <row r="90" spans="1:2" x14ac:dyDescent="0.2">
      <c r="A90" s="68" t="s">
        <v>49</v>
      </c>
      <c r="B90" s="71"/>
    </row>
    <row r="91" spans="1:2" x14ac:dyDescent="0.2">
      <c r="A91" s="68" t="s">
        <v>27</v>
      </c>
      <c r="B91" s="71"/>
    </row>
    <row r="92" spans="1:2" x14ac:dyDescent="0.2">
      <c r="A92" s="68" t="s">
        <v>28</v>
      </c>
      <c r="B92" s="68"/>
    </row>
    <row r="93" spans="1:2" x14ac:dyDescent="0.2">
      <c r="A93" s="68" t="s">
        <v>29</v>
      </c>
      <c r="B93" s="68"/>
    </row>
    <row r="94" spans="1:2" x14ac:dyDescent="0.2">
      <c r="A94" s="68"/>
      <c r="B94" s="68"/>
    </row>
    <row r="95" spans="1:2" s="10" customFormat="1" x14ac:dyDescent="0.25">
      <c r="A95" s="69" t="s">
        <v>94</v>
      </c>
      <c r="B95" s="25"/>
    </row>
    <row r="96" spans="1:2" s="10" customFormat="1" x14ac:dyDescent="0.25">
      <c r="A96" s="69" t="s">
        <v>50</v>
      </c>
      <c r="B96" s="25"/>
    </row>
    <row r="97" spans="1:2" x14ac:dyDescent="0.2">
      <c r="A97" s="68" t="s">
        <v>49</v>
      </c>
      <c r="B97" s="71"/>
    </row>
    <row r="98" spans="1:2" x14ac:dyDescent="0.2">
      <c r="A98" s="68" t="s">
        <v>27</v>
      </c>
      <c r="B98" s="71"/>
    </row>
    <row r="99" spans="1:2" x14ac:dyDescent="0.2">
      <c r="A99" s="68" t="s">
        <v>28</v>
      </c>
      <c r="B99" s="68"/>
    </row>
    <row r="100" spans="1:2" x14ac:dyDescent="0.2">
      <c r="A100" s="68" t="s">
        <v>29</v>
      </c>
      <c r="B100" s="68"/>
    </row>
    <row r="101" spans="1:2" x14ac:dyDescent="0.2">
      <c r="A101" s="68"/>
      <c r="B101" s="71"/>
    </row>
    <row r="102" spans="1:2" ht="15" thickBot="1" x14ac:dyDescent="0.25">
      <c r="A102" s="98" t="s">
        <v>107</v>
      </c>
      <c r="B102" s="128" t="str">
        <f>+'FORM. VERIFICACION'!L59</f>
        <v>CORSOCIAL-COLOMBIA</v>
      </c>
    </row>
    <row r="103" spans="1:2" ht="15" thickBot="1" x14ac:dyDescent="0.25">
      <c r="A103" s="66" t="s">
        <v>35</v>
      </c>
      <c r="B103" s="97"/>
    </row>
    <row r="104" spans="1:2" x14ac:dyDescent="0.2">
      <c r="A104" s="93" t="s">
        <v>31</v>
      </c>
      <c r="B104" s="67"/>
    </row>
    <row r="105" spans="1:2" x14ac:dyDescent="0.2">
      <c r="A105" s="68"/>
      <c r="B105" s="68"/>
    </row>
    <row r="106" spans="1:2" s="10" customFormat="1" x14ac:dyDescent="0.25">
      <c r="A106" s="69" t="s">
        <v>26</v>
      </c>
      <c r="B106" s="25"/>
    </row>
    <row r="107" spans="1:2" s="10" customFormat="1" x14ac:dyDescent="0.25">
      <c r="A107" s="69" t="s">
        <v>50</v>
      </c>
      <c r="B107" s="25"/>
    </row>
    <row r="108" spans="1:2" x14ac:dyDescent="0.2">
      <c r="A108" s="68" t="s">
        <v>49</v>
      </c>
      <c r="B108" s="71"/>
    </row>
    <row r="109" spans="1:2" x14ac:dyDescent="0.2">
      <c r="A109" s="68" t="s">
        <v>27</v>
      </c>
      <c r="B109" s="71"/>
    </row>
    <row r="110" spans="1:2" x14ac:dyDescent="0.2">
      <c r="A110" s="68" t="s">
        <v>28</v>
      </c>
      <c r="B110" s="68"/>
    </row>
    <row r="111" spans="1:2" x14ac:dyDescent="0.2">
      <c r="A111" s="68" t="s">
        <v>29</v>
      </c>
      <c r="B111" s="68"/>
    </row>
    <row r="112" spans="1:2" x14ac:dyDescent="0.2">
      <c r="A112" s="68"/>
      <c r="B112" s="68"/>
    </row>
    <row r="113" spans="1:2" s="10" customFormat="1" x14ac:dyDescent="0.25">
      <c r="A113" s="69" t="s">
        <v>30</v>
      </c>
      <c r="B113" s="25"/>
    </row>
    <row r="114" spans="1:2" s="10" customFormat="1" x14ac:dyDescent="0.25">
      <c r="A114" s="69" t="s">
        <v>50</v>
      </c>
      <c r="B114" s="25"/>
    </row>
    <row r="115" spans="1:2" x14ac:dyDescent="0.2">
      <c r="A115" s="68" t="s">
        <v>49</v>
      </c>
      <c r="B115" s="71"/>
    </row>
    <row r="116" spans="1:2" x14ac:dyDescent="0.2">
      <c r="A116" s="68" t="s">
        <v>27</v>
      </c>
      <c r="B116" s="71"/>
    </row>
    <row r="117" spans="1:2" x14ac:dyDescent="0.2">
      <c r="A117" s="68" t="s">
        <v>28</v>
      </c>
      <c r="B117" s="68"/>
    </row>
    <row r="118" spans="1:2" x14ac:dyDescent="0.2">
      <c r="A118" s="68" t="s">
        <v>29</v>
      </c>
      <c r="B118" s="68"/>
    </row>
    <row r="119" spans="1:2" x14ac:dyDescent="0.2">
      <c r="A119" s="68"/>
      <c r="B119" s="68"/>
    </row>
    <row r="120" spans="1:2" s="10" customFormat="1" x14ac:dyDescent="0.25">
      <c r="A120" s="69" t="s">
        <v>94</v>
      </c>
      <c r="B120" s="25"/>
    </row>
    <row r="121" spans="1:2" s="10" customFormat="1" x14ac:dyDescent="0.25">
      <c r="A121" s="69" t="s">
        <v>50</v>
      </c>
      <c r="B121" s="25"/>
    </row>
    <row r="122" spans="1:2" x14ac:dyDescent="0.2">
      <c r="A122" s="68" t="s">
        <v>49</v>
      </c>
      <c r="B122" s="71"/>
    </row>
    <row r="123" spans="1:2" x14ac:dyDescent="0.2">
      <c r="A123" s="68" t="s">
        <v>27</v>
      </c>
      <c r="B123" s="71"/>
    </row>
    <row r="124" spans="1:2" x14ac:dyDescent="0.2">
      <c r="A124" s="68" t="s">
        <v>28</v>
      </c>
      <c r="B124" s="68"/>
    </row>
    <row r="125" spans="1:2" x14ac:dyDescent="0.2">
      <c r="A125" s="68" t="s">
        <v>29</v>
      </c>
      <c r="B125" s="68"/>
    </row>
    <row r="126" spans="1:2" x14ac:dyDescent="0.2">
      <c r="A126" s="68"/>
      <c r="B126" s="71"/>
    </row>
    <row r="127" spans="1:2" ht="15" thickBot="1" x14ac:dyDescent="0.25">
      <c r="A127" s="129" t="s">
        <v>32</v>
      </c>
      <c r="B127" s="130" t="str">
        <f>+'FORM. VERIFICACION'!N59</f>
        <v>UNION TEMPORAL MEJORHABITAT COPEX</v>
      </c>
    </row>
    <row r="128" spans="1:2" ht="15" thickBot="1" x14ac:dyDescent="0.25">
      <c r="A128" s="66" t="s">
        <v>35</v>
      </c>
      <c r="B128" s="97" t="s">
        <v>191</v>
      </c>
    </row>
    <row r="129" spans="1:2" x14ac:dyDescent="0.2">
      <c r="A129" s="93" t="s">
        <v>31</v>
      </c>
      <c r="B129" s="67" t="s">
        <v>225</v>
      </c>
    </row>
    <row r="130" spans="1:2" ht="42.95" customHeight="1" x14ac:dyDescent="0.2">
      <c r="A130" s="68" t="s">
        <v>226</v>
      </c>
      <c r="B130" s="157" t="s">
        <v>227</v>
      </c>
    </row>
    <row r="131" spans="1:2" s="10" customFormat="1" ht="76.5" x14ac:dyDescent="0.25">
      <c r="A131" s="69" t="s">
        <v>26</v>
      </c>
      <c r="B131" s="25" t="s">
        <v>217</v>
      </c>
    </row>
    <row r="132" spans="1:2" s="10" customFormat="1" x14ac:dyDescent="0.25">
      <c r="A132" s="69" t="s">
        <v>50</v>
      </c>
      <c r="B132" s="25" t="s">
        <v>220</v>
      </c>
    </row>
    <row r="133" spans="1:2" x14ac:dyDescent="0.2">
      <c r="A133" s="68" t="s">
        <v>49</v>
      </c>
      <c r="B133" s="71">
        <v>21</v>
      </c>
    </row>
    <row r="134" spans="1:2" x14ac:dyDescent="0.2">
      <c r="A134" s="68" t="s">
        <v>27</v>
      </c>
      <c r="B134" s="71">
        <v>149.93</v>
      </c>
    </row>
    <row r="135" spans="1:2" x14ac:dyDescent="0.2">
      <c r="A135" s="68" t="s">
        <v>28</v>
      </c>
      <c r="B135" s="68" t="s">
        <v>218</v>
      </c>
    </row>
    <row r="136" spans="1:2" x14ac:dyDescent="0.2">
      <c r="A136" s="68" t="s">
        <v>29</v>
      </c>
      <c r="B136" s="68" t="s">
        <v>219</v>
      </c>
    </row>
    <row r="137" spans="1:2" x14ac:dyDescent="0.2">
      <c r="A137" s="68"/>
      <c r="B137" s="68"/>
    </row>
    <row r="138" spans="1:2" s="10" customFormat="1" ht="102" x14ac:dyDescent="0.25">
      <c r="A138" s="69" t="s">
        <v>30</v>
      </c>
      <c r="B138" s="25" t="s">
        <v>221</v>
      </c>
    </row>
    <row r="139" spans="1:2" s="10" customFormat="1" x14ac:dyDescent="0.25">
      <c r="A139" s="69" t="s">
        <v>50</v>
      </c>
      <c r="B139" s="25"/>
    </row>
    <row r="140" spans="1:2" x14ac:dyDescent="0.2">
      <c r="A140" s="68" t="s">
        <v>49</v>
      </c>
      <c r="B140" s="71"/>
    </row>
    <row r="141" spans="1:2" x14ac:dyDescent="0.2">
      <c r="A141" s="68" t="s">
        <v>27</v>
      </c>
      <c r="B141" s="71"/>
    </row>
    <row r="142" spans="1:2" x14ac:dyDescent="0.2">
      <c r="A142" s="68" t="s">
        <v>28</v>
      </c>
      <c r="B142" s="68"/>
    </row>
    <row r="143" spans="1:2" x14ac:dyDescent="0.2">
      <c r="A143" s="68" t="s">
        <v>29</v>
      </c>
      <c r="B143" s="68"/>
    </row>
    <row r="144" spans="1:2" x14ac:dyDescent="0.2">
      <c r="A144" s="68"/>
      <c r="B144" s="68"/>
    </row>
    <row r="145" spans="1:2" s="10" customFormat="1" ht="38.25" x14ac:dyDescent="0.25">
      <c r="A145" s="69" t="s">
        <v>94</v>
      </c>
      <c r="B145" s="25" t="s">
        <v>223</v>
      </c>
    </row>
    <row r="146" spans="1:2" s="10" customFormat="1" x14ac:dyDescent="0.25">
      <c r="A146" s="69" t="s">
        <v>50</v>
      </c>
      <c r="B146" s="25" t="s">
        <v>222</v>
      </c>
    </row>
    <row r="147" spans="1:2" x14ac:dyDescent="0.2">
      <c r="A147" s="68" t="s">
        <v>49</v>
      </c>
      <c r="B147" s="71">
        <v>115</v>
      </c>
    </row>
    <row r="148" spans="1:2" x14ac:dyDescent="0.2">
      <c r="A148" s="68" t="s">
        <v>27</v>
      </c>
      <c r="B148" s="71">
        <v>267.64999999999998</v>
      </c>
    </row>
    <row r="149" spans="1:2" x14ac:dyDescent="0.2">
      <c r="A149" s="68" t="s">
        <v>28</v>
      </c>
      <c r="B149" s="68" t="s">
        <v>218</v>
      </c>
    </row>
    <row r="150" spans="1:2" x14ac:dyDescent="0.2">
      <c r="A150" s="68" t="s">
        <v>29</v>
      </c>
      <c r="B150" s="68" t="s">
        <v>224</v>
      </c>
    </row>
    <row r="151" spans="1:2" x14ac:dyDescent="0.2">
      <c r="A151" s="68"/>
      <c r="B151" s="7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5" workbookViewId="0">
      <selection activeCell="C18" sqref="C18"/>
    </sheetView>
  </sheetViews>
  <sheetFormatPr baseColWidth="10" defaultRowHeight="15" x14ac:dyDescent="0.25"/>
  <cols>
    <col min="1" max="1" width="30.42578125" customWidth="1"/>
    <col min="2" max="2" width="10.42578125" customWidth="1"/>
    <col min="3" max="3" width="26" customWidth="1"/>
    <col min="4" max="4" width="15.140625" style="42" customWidth="1"/>
    <col min="5" max="5" width="19.42578125" bestFit="1" customWidth="1"/>
    <col min="6" max="6" width="2.42578125" customWidth="1"/>
    <col min="7" max="7" width="42.42578125" customWidth="1"/>
    <col min="8" max="8" width="18.5703125" style="42" bestFit="1" customWidth="1"/>
    <col min="9" max="9" width="3" customWidth="1"/>
    <col min="10" max="10" width="42.42578125" customWidth="1"/>
    <col min="11" max="11" width="17.5703125" style="42" bestFit="1" customWidth="1"/>
    <col min="12" max="12" width="3" customWidth="1"/>
    <col min="13" max="13" width="42.42578125" customWidth="1"/>
    <col min="14" max="14" width="16.140625" style="42" bestFit="1" customWidth="1"/>
    <col min="15" max="15" width="16.42578125" bestFit="1" customWidth="1"/>
    <col min="16" max="16" width="3" customWidth="1"/>
  </cols>
  <sheetData>
    <row r="1" spans="1:14" s="57" customFormat="1" x14ac:dyDescent="0.25">
      <c r="A1" s="215" t="s">
        <v>71</v>
      </c>
      <c r="B1" s="215"/>
      <c r="C1" s="215"/>
    </row>
    <row r="2" spans="1:14" s="57" customFormat="1" ht="15" customHeight="1" x14ac:dyDescent="0.25">
      <c r="A2" s="216" t="s">
        <v>63</v>
      </c>
      <c r="B2" s="216"/>
      <c r="C2" s="216"/>
    </row>
    <row r="3" spans="1:14" x14ac:dyDescent="0.25">
      <c r="G3" s="57"/>
      <c r="H3" s="57"/>
      <c r="I3" s="57"/>
      <c r="J3" s="57"/>
      <c r="K3" s="57"/>
      <c r="L3" s="57"/>
      <c r="M3" s="57"/>
      <c r="N3" s="57"/>
    </row>
    <row r="4" spans="1:14" x14ac:dyDescent="0.25">
      <c r="A4" t="s">
        <v>53</v>
      </c>
      <c r="G4" t="s">
        <v>64</v>
      </c>
      <c r="J4" t="s">
        <v>65</v>
      </c>
      <c r="M4" t="s">
        <v>66</v>
      </c>
    </row>
    <row r="5" spans="1:14" x14ac:dyDescent="0.25">
      <c r="A5" s="217"/>
      <c r="B5" s="217"/>
      <c r="C5" s="217"/>
      <c r="G5" t="s">
        <v>234</v>
      </c>
      <c r="J5" t="s">
        <v>222</v>
      </c>
    </row>
    <row r="7" spans="1:14" x14ac:dyDescent="0.25">
      <c r="A7" s="96" t="s">
        <v>67</v>
      </c>
      <c r="B7" s="214">
        <f>+'V-OFERTA'!D11</f>
        <v>598806000</v>
      </c>
      <c r="C7" s="214"/>
      <c r="G7" t="s">
        <v>61</v>
      </c>
      <c r="H7" s="42">
        <v>0.5</v>
      </c>
      <c r="J7" t="s">
        <v>61</v>
      </c>
      <c r="K7" s="42">
        <v>0.5</v>
      </c>
      <c r="M7" t="s">
        <v>61</v>
      </c>
      <c r="N7" s="42">
        <v>0</v>
      </c>
    </row>
    <row r="8" spans="1:14" x14ac:dyDescent="0.25">
      <c r="A8" s="96" t="s">
        <v>68</v>
      </c>
      <c r="B8" s="214">
        <f>B7/2</f>
        <v>299403000</v>
      </c>
      <c r="C8" s="214"/>
      <c r="G8" t="s">
        <v>69</v>
      </c>
      <c r="H8">
        <v>2021</v>
      </c>
      <c r="J8" t="s">
        <v>69</v>
      </c>
      <c r="K8">
        <v>2021</v>
      </c>
      <c r="M8" t="s">
        <v>69</v>
      </c>
      <c r="N8"/>
    </row>
    <row r="10" spans="1:14" s="3" customFormat="1" ht="30" x14ac:dyDescent="0.25">
      <c r="A10" s="213" t="s">
        <v>70</v>
      </c>
      <c r="B10" s="213"/>
      <c r="C10" s="58" t="s">
        <v>62</v>
      </c>
      <c r="D10" s="59" t="s">
        <v>71</v>
      </c>
      <c r="G10" s="60" t="s">
        <v>72</v>
      </c>
      <c r="H10" s="46"/>
      <c r="J10" s="60" t="s">
        <v>72</v>
      </c>
      <c r="K10" s="46"/>
      <c r="M10" s="60" t="s">
        <v>72</v>
      </c>
      <c r="N10" s="46"/>
    </row>
    <row r="11" spans="1:14" s="3" customFormat="1" ht="30" x14ac:dyDescent="0.25">
      <c r="A11" s="2" t="s">
        <v>73</v>
      </c>
      <c r="B11" s="4" t="s">
        <v>102</v>
      </c>
      <c r="C11" s="6">
        <f>+H15+K15+N15</f>
        <v>1078840491</v>
      </c>
      <c r="D11" s="61" t="s">
        <v>74</v>
      </c>
      <c r="G11" s="3" t="s">
        <v>75</v>
      </c>
      <c r="H11" s="46">
        <v>254423000</v>
      </c>
      <c r="J11" s="3" t="s">
        <v>75</v>
      </c>
      <c r="K11" s="46">
        <v>878225952</v>
      </c>
      <c r="M11" s="3" t="s">
        <v>75</v>
      </c>
      <c r="N11" s="46"/>
    </row>
    <row r="12" spans="1:14" s="3" customFormat="1" x14ac:dyDescent="0.25">
      <c r="A12" s="2" t="s">
        <v>76</v>
      </c>
      <c r="B12" s="2" t="s">
        <v>77</v>
      </c>
      <c r="C12" s="6">
        <f>+((H11*H7)+(K11*K7)+(N11*N7))/((H13*H7)+(K13*K7)+(N13*N7))</f>
        <v>5.8837877469436677</v>
      </c>
      <c r="D12" s="61" t="s">
        <v>74</v>
      </c>
      <c r="G12" s="3" t="s">
        <v>78</v>
      </c>
      <c r="H12" s="46">
        <v>344673000</v>
      </c>
      <c r="J12" s="3" t="s">
        <v>78</v>
      </c>
      <c r="K12" s="46">
        <v>1014360858</v>
      </c>
      <c r="M12" s="3" t="s">
        <v>78</v>
      </c>
      <c r="N12" s="46"/>
    </row>
    <row r="13" spans="1:14" s="3" customFormat="1" ht="30" x14ac:dyDescent="0.25">
      <c r="A13" s="2" t="s">
        <v>79</v>
      </c>
      <c r="B13" s="4" t="s">
        <v>102</v>
      </c>
      <c r="C13" s="6">
        <f>+((H11+K11+N11)-(H13+K13+N13))</f>
        <v>940145585</v>
      </c>
      <c r="D13" s="61" t="s">
        <v>74</v>
      </c>
      <c r="G13" s="3" t="s">
        <v>80</v>
      </c>
      <c r="H13" s="46">
        <v>15175000</v>
      </c>
      <c r="J13" s="3" t="s">
        <v>80</v>
      </c>
      <c r="K13" s="46">
        <v>177328367</v>
      </c>
      <c r="M13" s="3" t="s">
        <v>80</v>
      </c>
      <c r="N13" s="46"/>
    </row>
    <row r="14" spans="1:14" ht="18.95" customHeight="1" x14ac:dyDescent="0.25">
      <c r="A14" s="1" t="s">
        <v>81</v>
      </c>
      <c r="B14" s="1" t="s">
        <v>82</v>
      </c>
      <c r="C14" s="62">
        <f>+((H14*H7)+(K14*K7)+(N14*N7))/((H12*H7)+(K12*K7)+(N12*N7))</f>
        <v>0.20617099813270437</v>
      </c>
      <c r="D14" s="61" t="s">
        <v>74</v>
      </c>
      <c r="G14" t="s">
        <v>83</v>
      </c>
      <c r="H14" s="42">
        <v>102865000</v>
      </c>
      <c r="J14" t="s">
        <v>83</v>
      </c>
      <c r="K14" s="46">
        <v>177328367</v>
      </c>
      <c r="M14" t="s">
        <v>83</v>
      </c>
    </row>
    <row r="15" spans="1:14" x14ac:dyDescent="0.25">
      <c r="A15" s="1" t="s">
        <v>84</v>
      </c>
      <c r="B15" s="1" t="s">
        <v>85</v>
      </c>
      <c r="C15" s="5">
        <f>+((H16*H7)+(K16*K7)+(N16*N7))/((H15*H7)+(K15*K7)+(N15*N7))</f>
        <v>0.24337066062159879</v>
      </c>
      <c r="D15" s="61" t="s">
        <v>74</v>
      </c>
      <c r="G15" t="s">
        <v>73</v>
      </c>
      <c r="H15" s="42">
        <v>241808000</v>
      </c>
      <c r="J15" t="s">
        <v>73</v>
      </c>
      <c r="K15" s="42">
        <v>837032491</v>
      </c>
      <c r="M15" t="s">
        <v>73</v>
      </c>
    </row>
    <row r="16" spans="1:14" x14ac:dyDescent="0.25">
      <c r="A16" s="1" t="s">
        <v>86</v>
      </c>
      <c r="B16" s="1" t="s">
        <v>85</v>
      </c>
      <c r="C16" s="5">
        <f>+((H16*H7)+(K16*K7)+(N16*N7))/((H12*H7)+(K12*K7)+(N12*N7))</f>
        <v>0.19319468860502811</v>
      </c>
      <c r="D16" s="61" t="s">
        <v>74</v>
      </c>
      <c r="G16" t="s">
        <v>87</v>
      </c>
      <c r="H16" s="42">
        <v>33687000</v>
      </c>
      <c r="J16" t="s">
        <v>87</v>
      </c>
      <c r="K16" s="42">
        <v>228871123</v>
      </c>
      <c r="M16" t="s">
        <v>87</v>
      </c>
    </row>
    <row r="17" spans="1:14" x14ac:dyDescent="0.25">
      <c r="A17" s="1" t="s">
        <v>88</v>
      </c>
      <c r="B17" s="2" t="s">
        <v>77</v>
      </c>
      <c r="C17" s="5">
        <f>+((H16*H7)+(K16*K7)+(N16*N7))/((H17*H7)+(K17*K7)+(N17*N7))</f>
        <v>23.169987080627823</v>
      </c>
      <c r="D17" s="61" t="s">
        <v>74</v>
      </c>
      <c r="G17" t="s">
        <v>89</v>
      </c>
      <c r="H17" s="63">
        <v>3484900</v>
      </c>
      <c r="J17" t="s">
        <v>89</v>
      </c>
      <c r="K17" s="63">
        <v>7846920</v>
      </c>
      <c r="M17" t="s">
        <v>89</v>
      </c>
      <c r="N17" s="63"/>
    </row>
    <row r="19" spans="1:14" x14ac:dyDescent="0.25">
      <c r="A19" s="64"/>
      <c r="B19" s="64"/>
      <c r="C19" s="64"/>
      <c r="G19" s="64" t="s">
        <v>90</v>
      </c>
      <c r="J19" s="64" t="s">
        <v>90</v>
      </c>
      <c r="M19" s="64" t="s">
        <v>90</v>
      </c>
    </row>
    <row r="20" spans="1:14" x14ac:dyDescent="0.25">
      <c r="G20" t="s">
        <v>76</v>
      </c>
      <c r="H20" s="42">
        <v>16.760000000000002</v>
      </c>
      <c r="J20" t="s">
        <v>76</v>
      </c>
      <c r="K20" s="42">
        <v>4.95</v>
      </c>
      <c r="M20" t="s">
        <v>76</v>
      </c>
    </row>
    <row r="21" spans="1:14" x14ac:dyDescent="0.25">
      <c r="G21" t="s">
        <v>81</v>
      </c>
      <c r="H21" s="42">
        <v>0.28999999999999998</v>
      </c>
      <c r="J21" t="s">
        <v>81</v>
      </c>
      <c r="K21" s="42">
        <v>0.17</v>
      </c>
      <c r="M21" t="s">
        <v>81</v>
      </c>
    </row>
    <row r="22" spans="1:14" x14ac:dyDescent="0.25">
      <c r="G22" t="s">
        <v>91</v>
      </c>
      <c r="H22" s="42">
        <v>9.66</v>
      </c>
      <c r="J22" t="s">
        <v>91</v>
      </c>
      <c r="K22" s="42">
        <v>29.17</v>
      </c>
      <c r="M22" t="s">
        <v>91</v>
      </c>
    </row>
    <row r="24" spans="1:14" x14ac:dyDescent="0.25">
      <c r="A24" s="64"/>
      <c r="B24" s="64"/>
      <c r="C24" s="64"/>
      <c r="G24" s="64" t="s">
        <v>92</v>
      </c>
      <c r="J24" s="64" t="s">
        <v>92</v>
      </c>
      <c r="M24" s="64" t="s">
        <v>92</v>
      </c>
    </row>
    <row r="25" spans="1:14" x14ac:dyDescent="0.25">
      <c r="G25" t="s">
        <v>84</v>
      </c>
      <c r="H25" s="42">
        <v>0.13</v>
      </c>
      <c r="J25" t="s">
        <v>84</v>
      </c>
      <c r="K25" s="42">
        <v>0.27</v>
      </c>
      <c r="M25" t="s">
        <v>84</v>
      </c>
    </row>
    <row r="26" spans="1:14" x14ac:dyDescent="0.25">
      <c r="G26" t="s">
        <v>86</v>
      </c>
      <c r="H26" s="42">
        <v>0.09</v>
      </c>
      <c r="J26" t="s">
        <v>86</v>
      </c>
      <c r="K26" s="42">
        <v>0.23</v>
      </c>
      <c r="M26" t="s">
        <v>86</v>
      </c>
    </row>
    <row r="28" spans="1:14" x14ac:dyDescent="0.25">
      <c r="A28" s="64"/>
      <c r="B28" s="64"/>
      <c r="C28" s="64"/>
      <c r="D28" s="65"/>
      <c r="E28" s="42"/>
      <c r="G28" s="64"/>
      <c r="H28" s="65"/>
      <c r="I28" s="42"/>
      <c r="J28" s="42"/>
      <c r="K28" s="64"/>
      <c r="L28" s="65"/>
      <c r="M28" s="42"/>
    </row>
  </sheetData>
  <mergeCells count="6">
    <mergeCell ref="A10:B10"/>
    <mergeCell ref="B8:C8"/>
    <mergeCell ref="A1:C1"/>
    <mergeCell ref="A2:C2"/>
    <mergeCell ref="A5:C5"/>
    <mergeCell ref="B7:C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ED15E1E97E545AB1EA58E6F659755" ma:contentTypeVersion="10" ma:contentTypeDescription="Crear nuevo documento." ma:contentTypeScope="" ma:versionID="e539d028f67d941dc2d23fa69ca83b0d">
  <xsd:schema xmlns:xsd="http://www.w3.org/2001/XMLSchema" xmlns:xs="http://www.w3.org/2001/XMLSchema" xmlns:p="http://schemas.microsoft.com/office/2006/metadata/properties" xmlns:ns3="edb4a288-17c0-409b-be07-d1c7bdacde27" targetNamespace="http://schemas.microsoft.com/office/2006/metadata/properties" ma:root="true" ma:fieldsID="edddd7bc98c7368b725839c4120315d5" ns3:_="">
    <xsd:import namespace="edb4a288-17c0-409b-be07-d1c7bdacde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4a288-17c0-409b-be07-d1c7bdacd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db4a288-17c0-409b-be07-d1c7bdacde27" xsi:nil="true"/>
  </documentManagement>
</p:properties>
</file>

<file path=customXml/itemProps1.xml><?xml version="1.0" encoding="utf-8"?>
<ds:datastoreItem xmlns:ds="http://schemas.openxmlformats.org/officeDocument/2006/customXml" ds:itemID="{32FAF869-23FF-4D03-8BA1-290A6D4CF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b4a288-17c0-409b-be07-d1c7bdacd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439206-010C-4597-B220-37D25E210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A6D028-6E49-42E6-861B-474A2C302178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db4a288-17c0-409b-be07-d1c7bdacde27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FORM. VERIFICACION</vt:lpstr>
      <vt:lpstr>REV ARIT</vt:lpstr>
      <vt:lpstr>V-OFERTA</vt:lpstr>
      <vt:lpstr>EXP. ESP.</vt:lpstr>
      <vt:lpstr>CAP-FIN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Udenar</dc:creator>
  <cp:lastModifiedBy>Udenar</cp:lastModifiedBy>
  <dcterms:created xsi:type="dcterms:W3CDTF">2022-12-23T13:32:34Z</dcterms:created>
  <dcterms:modified xsi:type="dcterms:W3CDTF">2023-02-10T17:37:04Z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0x010100446ED15E1E97E545AB1EA58E6F659755</vt:lpwstr>
  </property>
</Properties>
</file>