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rincipal\OneDrive\Documentos\UNIVERSIDAD DE NARIÑO\PROCESOS 2022\38. EXTERIORES\"/>
    </mc:Choice>
  </mc:AlternateContent>
  <xr:revisionPtr revIDLastSave="0" documentId="13_ncr:1_{670831D5-F0A6-4ECE-9640-82B38BD061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9" i="1" l="1"/>
  <c r="F134" i="1"/>
  <c r="F129" i="1"/>
  <c r="F125" i="1"/>
  <c r="F109" i="1"/>
  <c r="F108" i="1"/>
  <c r="F107" i="1"/>
  <c r="F106" i="1"/>
  <c r="F105" i="1"/>
  <c r="F104" i="1"/>
  <c r="F103" i="1"/>
  <c r="F98" i="1"/>
  <c r="F88" i="1"/>
  <c r="F86" i="1"/>
  <c r="F85" i="1"/>
  <c r="F76" i="1"/>
  <c r="F75" i="1"/>
  <c r="F74" i="1"/>
  <c r="F73" i="1"/>
  <c r="F66" i="1"/>
  <c r="F62" i="1"/>
  <c r="F61" i="1"/>
  <c r="F60" i="1"/>
  <c r="F59" i="1"/>
  <c r="F58" i="1"/>
  <c r="F57" i="1"/>
  <c r="F56" i="1"/>
  <c r="F55" i="1"/>
  <c r="F54" i="1"/>
  <c r="F50" i="1"/>
  <c r="F49" i="1"/>
  <c r="F45" i="1"/>
  <c r="F44" i="1"/>
  <c r="F43" i="1"/>
  <c r="F42" i="1"/>
  <c r="F41" i="1"/>
  <c r="F40" i="1"/>
  <c r="F39" i="1"/>
  <c r="F38" i="1"/>
  <c r="F34" i="1"/>
  <c r="F33" i="1"/>
  <c r="F30" i="1"/>
  <c r="F29" i="1"/>
  <c r="F26" i="1"/>
  <c r="F140" i="1" l="1"/>
  <c r="D135" i="1"/>
  <c r="F135" i="1" s="1"/>
  <c r="D133" i="1"/>
  <c r="F133" i="1" s="1"/>
  <c r="F130" i="1"/>
  <c r="D124" i="1"/>
  <c r="F124" i="1" s="1"/>
  <c r="D123" i="1"/>
  <c r="F123" i="1" s="1"/>
  <c r="D122" i="1"/>
  <c r="F122" i="1" s="1"/>
  <c r="D121" i="1"/>
  <c r="F121" i="1" s="1"/>
  <c r="D120" i="1"/>
  <c r="F120" i="1" s="1"/>
  <c r="D119" i="1"/>
  <c r="F119" i="1" s="1"/>
  <c r="D118" i="1"/>
  <c r="F118" i="1" s="1"/>
  <c r="D117" i="1"/>
  <c r="F117" i="1" s="1"/>
  <c r="D113" i="1"/>
  <c r="F113" i="1" s="1"/>
  <c r="D99" i="1"/>
  <c r="F99" i="1" s="1"/>
  <c r="D96" i="1"/>
  <c r="F96" i="1" s="1"/>
  <c r="D95" i="1"/>
  <c r="F95" i="1" s="1"/>
  <c r="D94" i="1"/>
  <c r="F94" i="1" s="1"/>
  <c r="D90" i="1"/>
  <c r="F90" i="1" s="1"/>
  <c r="D89" i="1"/>
  <c r="F89" i="1" s="1"/>
  <c r="D87" i="1"/>
  <c r="F87" i="1" s="1"/>
  <c r="D84" i="1"/>
  <c r="F84" i="1" s="1"/>
  <c r="D80" i="1"/>
  <c r="D69" i="1"/>
  <c r="F69" i="1" s="1"/>
  <c r="D68" i="1"/>
  <c r="F68" i="1" s="1"/>
  <c r="D67" i="1"/>
  <c r="F67" i="1" s="1"/>
  <c r="F70" i="1" s="1"/>
  <c r="D32" i="1"/>
  <c r="F32" i="1" s="1"/>
  <c r="D31" i="1"/>
  <c r="F31" i="1" s="1"/>
  <c r="D28" i="1"/>
  <c r="F28" i="1" s="1"/>
  <c r="D27" i="1"/>
  <c r="F27" i="1" s="1"/>
  <c r="D25" i="1"/>
  <c r="F25" i="1" s="1"/>
  <c r="D24" i="1"/>
  <c r="F24" i="1" s="1"/>
  <c r="F80" i="1" l="1"/>
  <c r="F81" i="1" s="1"/>
  <c r="F114" i="1"/>
  <c r="D97" i="1"/>
  <c r="F97" i="1" s="1"/>
  <c r="F51" i="1"/>
  <c r="F77" i="1"/>
  <c r="F63" i="1"/>
  <c r="F110" i="1"/>
  <c r="F46" i="1"/>
  <c r="F126" i="1"/>
  <c r="F35" i="1"/>
  <c r="F136" i="1" l="1"/>
  <c r="F91" i="1"/>
  <c r="F100" i="1"/>
  <c r="F142" i="1" l="1"/>
  <c r="F144" i="1"/>
  <c r="F146" i="1" s="1"/>
  <c r="F143" i="1" l="1"/>
  <c r="F145" i="1"/>
  <c r="F148" i="1" l="1"/>
</calcChain>
</file>

<file path=xl/sharedStrings.xml><?xml version="1.0" encoding="utf-8"?>
<sst xmlns="http://schemas.openxmlformats.org/spreadsheetml/2006/main" count="216" uniqueCount="136">
  <si>
    <t>SECCIÓN III</t>
  </si>
  <si>
    <t>FORMATO DE OFERTA</t>
  </si>
  <si>
    <t>Los comentarios entre corchetes [] y en letra cursiva proporcionan orientación a los Oferentes para la preparación de su oferta y no deberán aparecer en la misma.</t>
  </si>
  <si>
    <r>
      <t xml:space="preserve">Fecha: </t>
    </r>
    <r>
      <rPr>
        <i/>
        <sz val="11"/>
        <color theme="1"/>
        <rFont val="Arial"/>
        <family val="2"/>
      </rPr>
      <t xml:space="preserve">[día] </t>
    </r>
    <r>
      <rPr>
        <sz val="11"/>
        <color theme="1"/>
        <rFont val="Arial"/>
        <family val="2"/>
      </rPr>
      <t xml:space="preserve">de </t>
    </r>
    <r>
      <rPr>
        <i/>
        <sz val="11"/>
        <color theme="1"/>
        <rFont val="Arial"/>
        <family val="2"/>
      </rPr>
      <t xml:space="preserve">[mes] </t>
    </r>
    <r>
      <rPr>
        <sz val="11"/>
        <color theme="1"/>
        <rFont val="Arial"/>
        <family val="2"/>
      </rPr>
      <t xml:space="preserve">de </t>
    </r>
    <r>
      <rPr>
        <i/>
        <sz val="11"/>
        <color theme="1"/>
        <rFont val="Arial"/>
        <family val="2"/>
      </rPr>
      <t>[año]</t>
    </r>
  </si>
  <si>
    <t>Señores</t>
  </si>
  <si>
    <t>UNIVERSIDAD DE NARIÑO</t>
  </si>
  <si>
    <t>CIUDADELA UNIVERSITARIA TOROBAJO</t>
  </si>
  <si>
    <t>PASTO-NARIÑO</t>
  </si>
  <si>
    <t>Estimados señores</t>
  </si>
  <si>
    <t>kg</t>
  </si>
  <si>
    <r>
      <rPr>
        <b/>
        <sz val="11"/>
        <color theme="1"/>
        <rFont val="Arial"/>
        <family val="2"/>
      </rPr>
      <t>NOTA 2:</t>
    </r>
    <r>
      <rPr>
        <sz val="11"/>
        <color theme="1"/>
        <rFont val="Arial"/>
        <family val="2"/>
      </rPr>
      <t xml:space="preserve"> Los valores aquí consignados se tomaran hasta dos decimales</t>
    </r>
  </si>
  <si>
    <r>
      <t xml:space="preserve">NOTA 3: </t>
    </r>
    <r>
      <rPr>
        <sz val="11"/>
        <color theme="1"/>
        <rFont val="Arial"/>
        <family val="2"/>
      </rPr>
      <t>Junto con este formato se debe anexar archivo del mismo en formato PDF</t>
    </r>
  </si>
  <si>
    <r>
      <t xml:space="preserve">El monto total de nuestra Oferta asciende a </t>
    </r>
    <r>
      <rPr>
        <sz val="11"/>
        <color rgb="FFFF0000"/>
        <rFont val="Arial"/>
        <family val="2"/>
      </rPr>
      <t>[</t>
    </r>
    <r>
      <rPr>
        <i/>
        <sz val="11"/>
        <color rgb="FFFF0000"/>
        <rFont val="Arial"/>
        <family val="2"/>
      </rPr>
      <t>monto total en palabras</t>
    </r>
    <r>
      <rPr>
        <sz val="11"/>
        <color rgb="FFFF0000"/>
        <rFont val="Arial"/>
        <family val="2"/>
      </rPr>
      <t>]([</t>
    </r>
    <r>
      <rPr>
        <i/>
        <sz val="11"/>
        <color rgb="FFFF0000"/>
        <rFont val="Arial"/>
        <family val="2"/>
      </rPr>
      <t>monto total en cifras</t>
    </r>
    <r>
      <rPr>
        <sz val="11"/>
        <color rgb="FFFF0000"/>
        <rFont val="Arial"/>
        <family val="2"/>
      </rPr>
      <t>])</t>
    </r>
    <r>
      <rPr>
        <sz val="11"/>
        <color theme="1"/>
        <rFont val="Arial"/>
        <family val="2"/>
      </rPr>
      <t xml:space="preserve">. Esta Oferta será obligatoria para </t>
    </r>
    <r>
      <rPr>
        <sz val="11"/>
        <color rgb="FFFF0000"/>
        <rFont val="Arial"/>
        <family val="2"/>
      </rPr>
      <t>(oferentes)</t>
    </r>
    <r>
      <rPr>
        <sz val="11"/>
        <color theme="1"/>
        <rFont val="Arial"/>
        <family val="2"/>
      </rPr>
      <t xml:space="preserve"> hasta cuarenta y cinco (45) días habiles contados a partir de la fecha límite de presentación de cotizaciones.</t>
    </r>
  </si>
  <si>
    <t>Certificamos que:</t>
  </si>
  <si>
    <t>Los gastos que genere la ejecución de la obra correrán a cuenta del Contratista, y se realizaran en la Ciudad de Pasto.</t>
  </si>
  <si>
    <t>No presentamos ningún conflicto de interés.</t>
  </si>
  <si>
    <t>Atentamente,</t>
  </si>
  <si>
    <t>[Firma autorizada]</t>
  </si>
  <si>
    <t>[Nombre y cargo del signatario] [Nombre de la firma] [Dirección)</t>
  </si>
  <si>
    <t>(Teléfono)</t>
  </si>
  <si>
    <t>CODIGO</t>
  </si>
  <si>
    <t>ACTIVIDAD</t>
  </si>
  <si>
    <t xml:space="preserve"> UNIDAD</t>
  </si>
  <si>
    <t xml:space="preserve">CANTIDAD </t>
  </si>
  <si>
    <t xml:space="preserve">PRECIO </t>
  </si>
  <si>
    <t xml:space="preserve">TOTAL </t>
  </si>
  <si>
    <t>PRELIMINARES</t>
  </si>
  <si>
    <t xml:space="preserve">LOCALIZACION Y REPLANTEO </t>
  </si>
  <si>
    <t>M2</t>
  </si>
  <si>
    <t>ASEO Y LIMPIEZA GENERAL</t>
  </si>
  <si>
    <t>CAMPAMENTO EN MADERA ORDINARIA CON TEJA EN FIBROCEMENTO No 6 CON VARA DE 6 A 8 cm EN EUCALIPTO O SIMILAR, INCLUYE TODOS LOS ELEMENTOS NECESARIOS PARA SU CORRECTO FUNCIONAMIENTO</t>
  </si>
  <si>
    <t xml:space="preserve">DEMOLICION DE CONCRETO E=10CM </t>
  </si>
  <si>
    <t>EXCAVACION MANUAL EN MATERIAL COMUN h=40 cm (INCLUYE DESALOJO)</t>
  </si>
  <si>
    <t>M3</t>
  </si>
  <si>
    <t>RELLENO MATERIAL SELECIONADO</t>
  </si>
  <si>
    <t>HIDROLAVADO DE FACHADAS</t>
  </si>
  <si>
    <t xml:space="preserve">CERRAMIENTO PROVISIONAL EN POLISOMBRA H= 2 </t>
  </si>
  <si>
    <t>ML</t>
  </si>
  <si>
    <t xml:space="preserve">DESCAPOTE Y RETIRO DE MATERIAL ORGANICO </t>
  </si>
  <si>
    <t>NIVELACION DE TERRENO, INCLUYE EXCAVACION, RETIRO, RELLENO Y NIVELACION</t>
  </si>
  <si>
    <t>DEMOLICION BORDILLO EN CONCRETO EXISTENTE Y CONSTRUCCION RAMPA</t>
  </si>
  <si>
    <t>VALOR CAPITULO</t>
  </si>
  <si>
    <t>FACHADA</t>
  </si>
  <si>
    <t>PINTURA VINILO TIPO CORAZA FACHADA - TRES (3) MANOS ( INCLUYE RESANES SOBRE MUROS Y ELEMENTOS DE FACHADA EXTERNA Emax=1cm )</t>
  </si>
  <si>
    <t xml:space="preserve">REPARACION DE FISURAS Y GRIETAS, INCLUYE EPOXICO </t>
  </si>
  <si>
    <t xml:space="preserve">CERRAMIENTO VACIOS, INCLUYE CERRAMIENTO EN DRYWALL UNA CARA RESANE DE FILOS Y PINTURA Y TODOS LOS ELEMENTOS PARA SU CORRECTA INSTALACION  </t>
  </si>
  <si>
    <t>UND</t>
  </si>
  <si>
    <t xml:space="preserve">PUNTO DE ANCLAJE FIJO CERTIFICADO CON ACABADO PULIDO </t>
  </si>
  <si>
    <t>SUMINISTRO E INSTALACION DE VIDRIO LAMINADO 4MM INCOLORO + PVB 0.38MM INCOLORO + PVB 0.38MM COLOR (ROJO, VERDE, AMARILLO, AZUL) + PVB 0.38MM INCOLORO + VIDRIO LAMINADO 4MM INCOLORO</t>
  </si>
  <si>
    <t xml:space="preserve">SOPORTE TIPO ARAÑA 2 PUNTOS 90° CON ROTULA ESCUALIZABLE, INCLUYE TALADRO DE PERFORACION Y DEMAS ELEMENTOS PARA SU CORRECTA INSTALACION </t>
  </si>
  <si>
    <t xml:space="preserve">SOPORTE TIPO ARAÑA 1 PUNTO CON ROTULA ESCUALIZABLE, INCLUYE TALADRO DE PERFORACION Y DEMAS ELEMENTOS PARA SU CORRECTA INSTALACION </t>
  </si>
  <si>
    <t>SELLADO DE JUNTAS EN VENTANAS</t>
  </si>
  <si>
    <t>MAMPOSTERIA</t>
  </si>
  <si>
    <t>MURO EN LADRILLO DE ARCILLA BLOQUE#5, MORTERO 1:4 / PAÑETE 1:4 Y PINTURA BLANCA TIPO 1 H=0.6 MTS</t>
  </si>
  <si>
    <t>FLANCHE EN LÁMINA GALVANIZADA CALIBRE 26 - CON ANTIGOTEO PARA CUBIERTA EN POLICARBONATO</t>
  </si>
  <si>
    <t>LOSAS AGROINDUSTRIA</t>
  </si>
  <si>
    <t>LOSA DE ENTREPISO MACIZA 3000 PSI PREMEZCLADO E=0.10 m (INCLUYE TABLERO DE MADERA, GATO METÁLICO, CORDON DE RESPALDO PARA DILATACIÓN 3/8", SELLADOR DE JUNTAS, ADITIVO, BOMBA, EPOXICO DE ADHERENCIA PARA ANCLAJE, VIBRADOR) INCLUYE TODO LO NECESARIO PARA SU CORRECTO FUNCIONAMIENTO</t>
  </si>
  <si>
    <t>ACERO DE REFUERZO FY=420 Mpa (60.000 psi) INCLUYE FIGURADO E INSTALACIÓN</t>
  </si>
  <si>
    <t>KG</t>
  </si>
  <si>
    <t>Fabricacion y  montaje de elementos  tipo mensula con joist  se 
incluye materiales, insumos,  mano de  obra  y trasporte</t>
  </si>
  <si>
    <t>PERFORACIÓN SOBRE VIGA EN CONCRETO PARA ANCLAJE DE LOSA (0.15 m)</t>
  </si>
  <si>
    <t>SUMINISTRO E INSTALACION PISO CERAMICO BLANCO 60 X 60 TRAF 5</t>
  </si>
  <si>
    <t xml:space="preserve">CIELO RASO PANEL YESO PINTADO COLOR BLANCO TIPO 1, INCLUYE ANDAMIO, TORNILLERIA, ESTRUCTURA, ESTUCO, PINTURA Y TODO LO NECESARIO PARA SU CORRECTA INSTALACION </t>
  </si>
  <si>
    <t xml:space="preserve">DESMONTE DE DIVISIONES MODULARES EN VIDRIO </t>
  </si>
  <si>
    <t>REINSTALACIÓN DE DIVISIONES MODULARES EN VIDRIO, INCLUYE TODO LO NECESARIO PARA SU CORRECTA INSTALACION</t>
  </si>
  <si>
    <t xml:space="preserve">ESTRUCTURA FACHADA Y CUBIERTA </t>
  </si>
  <si>
    <t xml:space="preserve">ESTRUCTURA DE SOPORTE PARA ARAÑA CALIBRE #4, SEGÚN DISEÑO INCLUYE ANTICORROSIVO NEGRO, ANDAMIOS, EQUPIO DE SOLDADURA, CORDON CONTINUO AS7018 1/8 Y DEMAS ELEMENTOS NECESARIOS PARA SU CORRECTA INSTALACION </t>
  </si>
  <si>
    <t>PERFIL PHR C220X80 2mm GRADO 50 PARA CUBIERTA INCLUYE ANTICORROSIVO Y PINTURA ESMALTE</t>
  </si>
  <si>
    <t>PORTACORREA EN PHR C150X50 2mm GRADO 50 PARA CUBIERTA, INCLUYE ANTICORROSIVO Y PINTURA ESMALTE</t>
  </si>
  <si>
    <t xml:space="preserve">SUMINISTRO E INSTALACION DE Teja Blanca 5.9X0.94M 2.5Mm Upvc Forte, INCLUYE FIJACION Y DEMAS ELEMENTOS PARA SU CORRECTA INSTALACION </t>
  </si>
  <si>
    <t>RED SANITARIA</t>
  </si>
  <si>
    <t xml:space="preserve">SUMINISTRO E INSTALACION DE TUBERIA SANITARIA 4" PVC, INCLUYE ACCESORIOS Y TODOS SUS ELEMENTOS PARA SU CORRECTA INSTALACION </t>
  </si>
  <si>
    <t xml:space="preserve">SUMINISTRO E INSTALACION DE TUBERIA SANITARIA 6" PVC, INCLUYE ACCESORIOS Y TODOS SUS ELEMENTOS PARA SU CORRECTA INSTALACION </t>
  </si>
  <si>
    <t>CANAL EN LAMINA METALICA GALVANIZADA CALIBRE 18 H:0.35 x 0.3 INCLUYE ANDAMIO, SELLAMIENTO Y DEMAS ACCESORIOS PARA SU CORRECTO FUNCIONAMIENTO</t>
  </si>
  <si>
    <t>UNION TIPO SOSCO METALICO PARA CANAL METALICO INCLUYE ANDAMIO, SELLAMIENTO Y DEMAS ACCESORIOS PARA SU CORRECTO FUNCIONAMIENTO</t>
  </si>
  <si>
    <t xml:space="preserve">CONCRETO </t>
  </si>
  <si>
    <t>REPOSICION DE LOSA DE CONCRETO 3000 PSI ESPESOR 10 CM</t>
  </si>
  <si>
    <t>JARDINERAS</t>
  </si>
  <si>
    <t xml:space="preserve">SUMINISTRO Y APLICACIÓN DE IMPERMEABILIZACION ASFÁLTICA PARA CARAS INTERNAS Y FONDO DE JARDINERAS EXISTENTES (INCLUYE DILATACIONES Y FILOS)  </t>
  </si>
  <si>
    <t xml:space="preserve">SUMINISTRO E INSTALACION DE FILTRO DE JARDINERA INCLUYE, GRAVA, GEOTEXTIL PARA FILTRO </t>
  </si>
  <si>
    <t xml:space="preserve">SUMINISTRO E INSTALACION DE LAGRIMAL DE JARDINERA </t>
  </si>
  <si>
    <t>SUMINISTRO Y DISTRIBUCION DE TIERRA NEGRA INCLUYE EXTENDIDA Y NIVELACION</t>
  </si>
  <si>
    <t xml:space="preserve">SUMINISTRO Y SIEMBRA DE ESPECIE VEGETAL GAZANIA </t>
  </si>
  <si>
    <t>SUMINISTRO Y SIEMBRA DE ARBOL PINO VELA (CUPRESSUS SEMPERVIRENS) DE 1.5 MTS</t>
  </si>
  <si>
    <t>Grama Natural para paisajismo. incluye los agroquímicos, maquinaria y todo lo necesario para la puesta a punto y entrega funcional</t>
  </si>
  <si>
    <t xml:space="preserve">ENCHAPES Y PISOS </t>
  </si>
  <si>
    <t>SUMINISTRO E INSTALACION DE ENCHAPE DE PISO EN CERAMICA FORMATO 30 X 30 CM TRAFICO 5, INCLUYE DILATACION COLOR CREMA Y TODO LO REQUERIDO PARA SU CORRECTA FUNCIONALIDAD</t>
  </si>
  <si>
    <t>SUMINISTRO E INSTALACION DE ENCHAPE DE PISO EN CERAMICA FORMATO 60 X 60 CM TRAFICO 5, INCLUYE DILATACION COLOR GRIS CLARO Y TODO LO REQUERIDO PARA SU CORRECTA FUNCIONALIDAD</t>
  </si>
  <si>
    <t>SUMINISTRO E INSTALACION DE ENCHAPE DE PISO EN CERAMICA FORMATO 60 X 30 CM TRAFICO 5, INCLUYE DILATACION COLOR GRIS OSCURO Y TODO LO REQUERIDO PARA SU CORRECTA FUNCIONALIDAD</t>
  </si>
  <si>
    <t>AFINADO DE PISO E=0.03M CON MORTERO 1:3 INCLUYE NIVELES Y TODO LO REQUERIDO PARA SU CORRECTO FUNCIONAMIENTO</t>
  </si>
  <si>
    <t xml:space="preserve">INSTALACIONES ELECTRICAS </t>
  </si>
  <si>
    <t>SUMINISTRO E INSTALACION DE LUMINARIA, PANEL LED 60 X 60 44W, BORDES REVESTIDOS EN ALUMINIO COLOR BLANCO, ANCLADA AL TECHO</t>
  </si>
  <si>
    <t>SALIDA ELECTRICA ALUMBRADO: INCLUYE TRANSPORTE E INSTALACION DE MATERIALES PARA SALIDA ELECTRICA EN TUBERIA CONDUIT PVC O EMT EN TECHO, INCLUYE DUCTO DE 1/2", UNIONES, ADAPTADOR, CODOS, CONECTORES Y DEMAS ELEMENTOS PARA SU CORRECTA FUNCION (DEBE INCLUIR 1 TOMA EN CAJA 5800 CAL 20, PARA SALIDA DE ALUMBRADO Y CABLE ENCAUCHETADO CON CLAVIJA PARA CONEXION DE LAS LAMPARAS, 1 MT DE LARGO EN CABLE ENCAUCHETADO 3X14 AWG.</t>
  </si>
  <si>
    <t>UN</t>
  </si>
  <si>
    <t>M</t>
  </si>
  <si>
    <t>MANTENIMIENTO DE PASAMANOS</t>
  </si>
  <si>
    <t xml:space="preserve">SUMINISTRO Y APLICACIÓN DE PINTURA ANTICORROSIVA, INCLUYE LIJADO, LIMPIEZA, PREPARACION DE SUPERFICIES Y TODO LO REQUERIDO PARA UN CORRECTO FUNCIONAMINETO </t>
  </si>
  <si>
    <t>URBANISMO</t>
  </si>
  <si>
    <t>SUMINISTRO E INSTALACION ADOQUIN TACTIL ALERTA 20x20</t>
  </si>
  <si>
    <t>SUMINISTRO E INSTALACION ADOQUIN GRIS 20x20</t>
  </si>
  <si>
    <t>SUMINISTRO E INSTALACION ADOQUIN TACTIL GUIA 20x20</t>
  </si>
  <si>
    <t>SUMINISTRO E INSTALACION ADOQUIN ROJO 20x20</t>
  </si>
  <si>
    <t>MURO DE CONTENCION (4000PSI) Incluye formaleta, acero de refuerzo, vibrador y prteccion, curado. E=0.15M</t>
  </si>
  <si>
    <t>ACERO DE REFUERZO</t>
  </si>
  <si>
    <t>HIDROSANITARIO</t>
  </si>
  <si>
    <t>METÁLICO</t>
  </si>
  <si>
    <t>VALOR TOTAL PARCIAL</t>
  </si>
  <si>
    <t>Administración</t>
  </si>
  <si>
    <t>Utilidad</t>
  </si>
  <si>
    <t>Imprevisto</t>
  </si>
  <si>
    <t>IVA a la utilidad</t>
  </si>
  <si>
    <t>PMA (Plan de manejo ambiental)</t>
  </si>
  <si>
    <t>VALOR TOTAL</t>
  </si>
  <si>
    <t>Fabricación y suministro de Elementos Estructurales tipo "JOIST", solo considera Materiales  Mano de Obra, Insumos, Pintura Anticorrosivo  y Transporte de planta  a obra.</t>
  </si>
  <si>
    <t>SONDEO, MANTENIMIENTO DE SIFON Y CAMBIO DE REJILLA</t>
  </si>
  <si>
    <t>CONSTRUCCIÓN DE MEDIA CAÑA EN MORTERO IMPERMEABILIZADO</t>
  </si>
  <si>
    <t xml:space="preserve">CAJA DE INSPECCIÓN ELÉCTRICA PÚBLICO 40*40 *40 cm </t>
  </si>
  <si>
    <t>'SISTEMA DE PUESTA EN TIERRA</t>
  </si>
  <si>
    <t>'ACOMETIDA THHN #10 (1F + 1N + 1T) + TUBERÍA PVC 1"</t>
  </si>
  <si>
    <t>ALIMENTACION CABLE HF FR LS #12(1F+1N+1T)+ EMT 3/4"</t>
  </si>
  <si>
    <t>TOMA CORRIENTE REGULADO 120V-20A</t>
  </si>
  <si>
    <t>CAPA GRANULAR SUB BASE (ref. INVIAS)  E=15CM</t>
  </si>
  <si>
    <t xml:space="preserve">ARENA DE SOPORTE   </t>
  </si>
  <si>
    <t xml:space="preserve">CINTA CONFINAMIENTO ADOQUIN (3000PSI), INCLUYE FORMALETA, VIBRADOR, CURADO Y TODO LO REQUERIDO PARA SU FUNCIONAMINETO  </t>
  </si>
  <si>
    <t xml:space="preserve">ESCALERAS EN CONCRETO (3000 PSI) 
ZONA PARQUEADEROS, INCLUYE FORMALETA, VIBRADOR, CURADO Y TODO LO REQUERIDO PARA SU FUNCIONAMINETO  </t>
  </si>
  <si>
    <t>ACERO DE REFUERZO ESCALERAS FY=420 Mpa (60.000 psi) INCLUYE TRANSPORTE FIGURADO E INSTALACIÓN</t>
  </si>
  <si>
    <t>INSTALACIONES SANITARIAS PVC 2" (ALC. SANI.)</t>
  </si>
  <si>
    <t xml:space="preserve"> CAJA DE INSPECCIÓN EN MAMPOSTERIA 0.80x0.80m Emuro=0.15m INCLUYE REPELLO EN MORTERO IMPERMEABILIZADO</t>
  </si>
  <si>
    <t>INSTALACIONES HIDRÁULICAS PVC RDE 13.5 1/2", INCLUYE ACCESORIOS Y PUNTO HIDRÁULICO</t>
  </si>
  <si>
    <t>ALERO EN ESTRUCTURA METÁLICA Y POLICARBONATO PARA ALERO EN VENTANAS</t>
  </si>
  <si>
    <r>
      <t xml:space="preserve">NOTA 1: </t>
    </r>
    <r>
      <rPr>
        <sz val="11"/>
        <color theme="1"/>
        <rFont val="Arial"/>
        <family val="2"/>
      </rPr>
      <t>Sólo se deben diligenciar las columnas “Precio Unitario, Precio Total, AUI, Costo directo, IVA Sobre utilidad, PMA y costo total.</t>
    </r>
  </si>
  <si>
    <r>
      <t xml:space="preserve">Asunto: No de Solicitud: </t>
    </r>
    <r>
      <rPr>
        <sz val="11"/>
        <color rgb="FFFF0000"/>
        <rFont val="Calibri"/>
        <family val="2"/>
        <scheme val="minor"/>
      </rPr>
      <t>xxxxxxx</t>
    </r>
  </si>
  <si>
    <t>Luego de haber examinado los documentos adjuntos a su carta de solicitud de oferta, para el proceso mencionado en el asunto, presento oferta economica para"CONTRATAR LAS OBRAS PARA LA TERMINACION DE LAS ZONAS LIBRES COMUNES Y FACHADAS DE BLOQUE 1 SUR  DE LA UNIVERSIDAD DE NARIÑO - SEDE TOROBAJO", de acuerdo con las Especificaciones Técnicas, los  términos y condiciones de la solicitud, de la siguiente manera:</t>
  </si>
  <si>
    <t>AUI 24,49%</t>
  </si>
  <si>
    <r>
      <t xml:space="preserve">NOTA 4: </t>
    </r>
    <r>
      <rPr>
        <sz val="11"/>
        <color theme="1"/>
        <rFont val="Calibri"/>
        <family val="2"/>
        <scheme val="minor"/>
      </rPr>
      <t>El porcentaje del AUI no puede superar el 24,49 %, asi mismo, no se podra ofertar imprevistos del 0%, so pena de rechazo de la oferta.</t>
    </r>
  </si>
  <si>
    <t>Nota: Se corrige la formula de suma del capitulo 5, se habilitó la casilla de PMA y se corrige el tope maximo del Aiu a ofertar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</si>
</sst>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(&quot;$&quot;\ * #,##0.00_);_(&quot;$&quot;\ * \(#,##0.00\);_(&quot;$&quot;\ * &quot;-&quot;??_);_(@_)"/>
    <numFmt numFmtId="166" formatCode="0&quot;.&quot;0&quot;.&quot;0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sz val="11"/>
      <color theme="1"/>
      <name val="Times New Roman"/>
      <family val="1"/>
    </font>
    <font>
      <sz val="11"/>
      <color rgb="FF0061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5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 applyProtection="1">
      <alignment vertical="center"/>
      <protection locked="0"/>
    </xf>
    <xf numFmtId="164" fontId="15" fillId="0" borderId="1" xfId="3" applyFont="1" applyFill="1" applyBorder="1" applyAlignment="1" applyProtection="1">
      <alignment horizontal="center" vertical="center"/>
    </xf>
    <xf numFmtId="4" fontId="0" fillId="0" borderId="0" xfId="0" applyNumberFormat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" fontId="16" fillId="0" borderId="1" xfId="0" applyNumberFormat="1" applyFont="1" applyBorder="1" applyAlignment="1" applyProtection="1">
      <alignment horizontal="right" vertical="center"/>
      <protection locked="0"/>
    </xf>
    <xf numFmtId="4" fontId="16" fillId="0" borderId="1" xfId="0" applyNumberFormat="1" applyFont="1" applyBorder="1" applyAlignment="1" applyProtection="1">
      <alignment horizontal="right"/>
      <protection locked="0"/>
    </xf>
    <xf numFmtId="4" fontId="15" fillId="0" borderId="1" xfId="0" applyNumberFormat="1" applyFont="1" applyBorder="1" applyAlignment="1" applyProtection="1">
      <alignment horizontal="right"/>
      <protection locked="0"/>
    </xf>
    <xf numFmtId="4" fontId="16" fillId="4" borderId="1" xfId="0" applyNumberFormat="1" applyFont="1" applyFill="1" applyBorder="1" applyAlignment="1" applyProtection="1">
      <alignment horizontal="right" vertical="center"/>
      <protection locked="0"/>
    </xf>
    <xf numFmtId="4" fontId="15" fillId="0" borderId="1" xfId="5" applyNumberFormat="1" applyFont="1" applyFill="1" applyBorder="1" applyAlignment="1" applyProtection="1">
      <alignment horizontal="right" vertical="center"/>
      <protection locked="0"/>
    </xf>
    <xf numFmtId="4" fontId="16" fillId="0" borderId="1" xfId="4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center" wrapText="1"/>
    </xf>
    <xf numFmtId="0" fontId="14" fillId="0" borderId="12" xfId="5" applyFont="1" applyFill="1" applyBorder="1" applyAlignment="1" applyProtection="1">
      <alignment horizontal="center" vertical="center"/>
    </xf>
    <xf numFmtId="0" fontId="14" fillId="0" borderId="13" xfId="5" applyFont="1" applyFill="1" applyBorder="1" applyAlignment="1" applyProtection="1">
      <alignment horizontal="left" vertical="center"/>
    </xf>
    <xf numFmtId="0" fontId="14" fillId="0" borderId="13" xfId="5" applyFont="1" applyFill="1" applyBorder="1" applyAlignment="1" applyProtection="1"/>
    <xf numFmtId="4" fontId="14" fillId="0" borderId="13" xfId="5" applyNumberFormat="1" applyFont="1" applyFill="1" applyBorder="1" applyAlignment="1" applyProtection="1">
      <alignment horizontal="right"/>
    </xf>
    <xf numFmtId="0" fontId="14" fillId="0" borderId="0" xfId="5" applyFont="1" applyFill="1" applyBorder="1" applyAlignment="1" applyProtection="1">
      <alignment horizontal="center" vertical="center"/>
    </xf>
    <xf numFmtId="0" fontId="14" fillId="0" borderId="0" xfId="5" applyFont="1" applyFill="1" applyBorder="1" applyAlignment="1" applyProtection="1">
      <alignment horizontal="left" vertical="center"/>
    </xf>
    <xf numFmtId="0" fontId="14" fillId="0" borderId="0" xfId="5" applyFont="1" applyFill="1" applyBorder="1" applyAlignment="1" applyProtection="1"/>
    <xf numFmtId="4" fontId="14" fillId="0" borderId="0" xfId="5" applyNumberFormat="1" applyFont="1" applyFill="1" applyBorder="1" applyAlignment="1" applyProtection="1">
      <alignment horizontal="right"/>
    </xf>
    <xf numFmtId="0" fontId="14" fillId="2" borderId="3" xfId="5" applyFont="1" applyFill="1" applyBorder="1" applyAlignment="1" applyProtection="1">
      <alignment horizontal="center" vertical="center"/>
    </xf>
    <xf numFmtId="0" fontId="14" fillId="2" borderId="9" xfId="5" applyFont="1" applyFill="1" applyBorder="1" applyAlignment="1" applyProtection="1">
      <alignment vertical="center"/>
    </xf>
    <xf numFmtId="0" fontId="14" fillId="2" borderId="10" xfId="5" applyFont="1" applyFill="1" applyBorder="1" applyAlignment="1" applyProtection="1">
      <alignment vertical="center"/>
    </xf>
    <xf numFmtId="4" fontId="14" fillId="2" borderId="10" xfId="5" applyNumberFormat="1" applyFont="1" applyFill="1" applyBorder="1" applyAlignment="1" applyProtection="1">
      <alignment horizontal="right" vertical="center"/>
    </xf>
    <xf numFmtId="0" fontId="15" fillId="0" borderId="4" xfId="5" applyFont="1" applyFill="1" applyBorder="1" applyAlignment="1" applyProtection="1">
      <alignment horizontal="center" vertical="center"/>
    </xf>
    <xf numFmtId="0" fontId="15" fillId="0" borderId="1" xfId="5" applyFont="1" applyFill="1" applyBorder="1" applyAlignment="1" applyProtection="1">
      <alignment horizontal="left" vertical="center"/>
    </xf>
    <xf numFmtId="0" fontId="15" fillId="0" borderId="1" xfId="5" applyFont="1" applyFill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15" fillId="0" borderId="1" xfId="5" applyFont="1" applyFill="1" applyBorder="1" applyAlignment="1" applyProtection="1">
      <alignment horizontal="left" vertical="center" wrapText="1"/>
    </xf>
    <xf numFmtId="4" fontId="16" fillId="0" borderId="2" xfId="0" applyNumberFormat="1" applyFont="1" applyBorder="1" applyAlignment="1">
      <alignment horizontal="right" vertical="center"/>
    </xf>
    <xf numFmtId="0" fontId="15" fillId="0" borderId="15" xfId="5" applyFont="1" applyFill="1" applyBorder="1" applyAlignment="1" applyProtection="1">
      <alignment horizontal="center" vertical="center"/>
    </xf>
    <xf numFmtId="0" fontId="15" fillId="0" borderId="1" xfId="5" applyFont="1" applyFill="1" applyBorder="1" applyAlignment="1" applyProtection="1">
      <alignment horizontal="center"/>
    </xf>
    <xf numFmtId="4" fontId="16" fillId="0" borderId="1" xfId="0" applyNumberFormat="1" applyFont="1" applyBorder="1" applyAlignment="1">
      <alignment horizontal="right"/>
    </xf>
    <xf numFmtId="2" fontId="15" fillId="0" borderId="15" xfId="5" applyNumberFormat="1" applyFont="1" applyFill="1" applyBorder="1" applyAlignment="1" applyProtection="1">
      <alignment horizontal="center" vertical="center"/>
    </xf>
    <xf numFmtId="0" fontId="15" fillId="0" borderId="16" xfId="5" applyFont="1" applyFill="1" applyBorder="1" applyAlignment="1" applyProtection="1">
      <alignment horizontal="left" vertical="center" wrapText="1"/>
    </xf>
    <xf numFmtId="0" fontId="15" fillId="0" borderId="16" xfId="5" applyFont="1" applyFill="1" applyBorder="1" applyAlignment="1" applyProtection="1">
      <alignment horizontal="center" vertical="center"/>
    </xf>
    <xf numFmtId="0" fontId="15" fillId="0" borderId="6" xfId="5" applyFont="1" applyFill="1" applyBorder="1" applyAlignment="1" applyProtection="1">
      <alignment horizontal="center" vertical="center"/>
    </xf>
    <xf numFmtId="0" fontId="15" fillId="0" borderId="7" xfId="5" applyFont="1" applyFill="1" applyBorder="1" applyAlignment="1" applyProtection="1">
      <alignment horizontal="left" vertical="center"/>
    </xf>
    <xf numFmtId="0" fontId="15" fillId="0" borderId="7" xfId="5" applyFont="1" applyFill="1" applyBorder="1" applyAlignment="1" applyProtection="1">
      <alignment vertical="center"/>
    </xf>
    <xf numFmtId="4" fontId="17" fillId="0" borderId="17" xfId="0" applyNumberFormat="1" applyFont="1" applyBorder="1" applyAlignment="1">
      <alignment horizontal="right" vertical="center"/>
    </xf>
    <xf numFmtId="0" fontId="15" fillId="0" borderId="0" xfId="5" applyFont="1" applyFill="1" applyBorder="1" applyAlignment="1" applyProtection="1">
      <alignment horizontal="center" vertical="center"/>
    </xf>
    <xf numFmtId="0" fontId="15" fillId="0" borderId="0" xfId="5" applyFont="1" applyFill="1" applyBorder="1" applyAlignment="1" applyProtection="1">
      <alignment horizontal="left" vertical="center"/>
    </xf>
    <xf numFmtId="0" fontId="15" fillId="0" borderId="0" xfId="5" applyFont="1" applyFill="1" applyBorder="1" applyAlignment="1" applyProtection="1">
      <alignment vertical="center"/>
    </xf>
    <xf numFmtId="4" fontId="17" fillId="0" borderId="0" xfId="0" applyNumberFormat="1" applyFont="1" applyAlignment="1">
      <alignment horizontal="righ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0" borderId="1" xfId="6" applyFont="1" applyBorder="1" applyAlignment="1">
      <alignment horizontal="left" vertical="center" wrapText="1"/>
    </xf>
    <xf numFmtId="0" fontId="19" fillId="0" borderId="1" xfId="6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5" fillId="0" borderId="7" xfId="5" applyFont="1" applyFill="1" applyBorder="1" applyAlignment="1" applyProtection="1">
      <alignment horizontal="center" vertical="center"/>
    </xf>
    <xf numFmtId="4" fontId="17" fillId="0" borderId="7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horizontal="righ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9" xfId="0" applyFont="1" applyBorder="1" applyAlignment="1">
      <alignment horizontal="center"/>
    </xf>
    <xf numFmtId="4" fontId="17" fillId="0" borderId="20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/>
    </xf>
    <xf numFmtId="4" fontId="16" fillId="0" borderId="19" xfId="0" applyNumberFormat="1" applyFont="1" applyBorder="1" applyAlignment="1">
      <alignment horizontal="right"/>
    </xf>
    <xf numFmtId="0" fontId="16" fillId="0" borderId="0" xfId="0" applyFont="1"/>
    <xf numFmtId="4" fontId="16" fillId="0" borderId="0" xfId="0" applyNumberFormat="1" applyFont="1" applyAlignment="1">
      <alignment horizontal="right"/>
    </xf>
    <xf numFmtId="0" fontId="15" fillId="0" borderId="1" xfId="5" applyFont="1" applyFill="1" applyBorder="1" applyAlignment="1" applyProtection="1">
      <alignment vertical="center"/>
    </xf>
    <xf numFmtId="0" fontId="16" fillId="0" borderId="1" xfId="0" applyFont="1" applyBorder="1" applyAlignment="1">
      <alignment vertical="center"/>
    </xf>
    <xf numFmtId="0" fontId="16" fillId="0" borderId="19" xfId="0" applyFont="1" applyBorder="1"/>
    <xf numFmtId="0" fontId="16" fillId="0" borderId="1" xfId="0" applyFont="1" applyBorder="1"/>
    <xf numFmtId="0" fontId="17" fillId="2" borderId="9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vertical="center" wrapText="1"/>
    </xf>
    <xf numFmtId="4" fontId="17" fillId="2" borderId="10" xfId="0" applyNumberFormat="1" applyFont="1" applyFill="1" applyBorder="1" applyAlignment="1">
      <alignment horizontal="right" vertical="center" wrapText="1"/>
    </xf>
    <xf numFmtId="166" fontId="15" fillId="0" borderId="1" xfId="7" applyNumberFormat="1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/>
    </xf>
    <xf numFmtId="4" fontId="16" fillId="0" borderId="7" xfId="0" applyNumberFormat="1" applyFont="1" applyBorder="1" applyAlignment="1">
      <alignment horizontal="right"/>
    </xf>
    <xf numFmtId="0" fontId="14" fillId="2" borderId="9" xfId="5" applyFont="1" applyFill="1" applyBorder="1" applyAlignment="1" applyProtection="1"/>
    <xf numFmtId="0" fontId="14" fillId="2" borderId="10" xfId="5" applyFont="1" applyFill="1" applyBorder="1" applyAlignment="1" applyProtection="1"/>
    <xf numFmtId="4" fontId="14" fillId="2" borderId="10" xfId="5" applyNumberFormat="1" applyFont="1" applyFill="1" applyBorder="1" applyAlignment="1" applyProtection="1">
      <alignment horizontal="right"/>
    </xf>
    <xf numFmtId="0" fontId="17" fillId="2" borderId="3" xfId="0" applyFont="1" applyFill="1" applyBorder="1" applyAlignment="1">
      <alignment horizontal="center" vertical="center"/>
    </xf>
    <xf numFmtId="4" fontId="15" fillId="0" borderId="1" xfId="5" applyNumberFormat="1" applyFont="1" applyFill="1" applyBorder="1" applyAlignment="1" applyProtection="1">
      <alignment horizontal="right" vertical="center"/>
    </xf>
    <xf numFmtId="0" fontId="15" fillId="0" borderId="1" xfId="5" applyFont="1" applyFill="1" applyBorder="1" applyAlignment="1" applyProtection="1">
      <alignment vertical="center" wrapText="1"/>
    </xf>
    <xf numFmtId="0" fontId="16" fillId="2" borderId="3" xfId="0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4" fontId="16" fillId="4" borderId="1" xfId="0" applyNumberFormat="1" applyFont="1" applyFill="1" applyBorder="1" applyAlignment="1">
      <alignment horizontal="right" vertical="center"/>
    </xf>
    <xf numFmtId="0" fontId="16" fillId="0" borderId="1" xfId="0" quotePrefix="1" applyFont="1" applyBorder="1" applyAlignment="1">
      <alignment horizontal="left" vertical="center" wrapText="1"/>
    </xf>
    <xf numFmtId="0" fontId="16" fillId="0" borderId="7" xfId="0" quotePrefix="1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4" fontId="16" fillId="4" borderId="7" xfId="0" applyNumberFormat="1" applyFont="1" applyFill="1" applyBorder="1" applyAlignment="1">
      <alignment horizontal="right" vertical="center"/>
    </xf>
    <xf numFmtId="167" fontId="20" fillId="0" borderId="4" xfId="8" quotePrefix="1" applyNumberFormat="1" applyFont="1" applyBorder="1" applyAlignment="1">
      <alignment horizontal="center" vertical="center" wrapText="1"/>
    </xf>
    <xf numFmtId="0" fontId="20" fillId="0" borderId="1" xfId="8" quotePrefix="1" applyFont="1" applyBorder="1" applyAlignment="1">
      <alignment horizontal="left" vertical="center" wrapText="1"/>
    </xf>
    <xf numFmtId="4" fontId="15" fillId="0" borderId="1" xfId="9" applyNumberFormat="1" applyFont="1" applyFill="1" applyBorder="1" applyAlignment="1" applyProtection="1">
      <alignment horizontal="right" vertical="center"/>
    </xf>
    <xf numFmtId="0" fontId="16" fillId="0" borderId="19" xfId="0" quotePrefix="1" applyFont="1" applyBorder="1" applyAlignment="1">
      <alignment horizontal="left" vertical="center" wrapText="1"/>
    </xf>
    <xf numFmtId="4" fontId="16" fillId="4" borderId="19" xfId="0" applyNumberFormat="1" applyFont="1" applyFill="1" applyBorder="1" applyAlignment="1">
      <alignment horizontal="right" vertical="center"/>
    </xf>
    <xf numFmtId="0" fontId="16" fillId="0" borderId="0" xfId="0" quotePrefix="1" applyFont="1" applyAlignment="1">
      <alignment horizontal="left" vertical="center" wrapText="1"/>
    </xf>
    <xf numFmtId="4" fontId="16" fillId="4" borderId="0" xfId="0" applyNumberFormat="1" applyFont="1" applyFill="1" applyAlignment="1">
      <alignment horizontal="right" vertical="center"/>
    </xf>
    <xf numFmtId="0" fontId="16" fillId="0" borderId="4" xfId="0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2" applyNumberFormat="1" applyFont="1" applyFill="1" applyBorder="1" applyAlignment="1" applyProtection="1">
      <alignment horizontal="right" vertical="center"/>
    </xf>
    <xf numFmtId="0" fontId="16" fillId="0" borderId="18" xfId="0" applyFont="1" applyBorder="1" applyAlignment="1">
      <alignment horizontal="center"/>
    </xf>
    <xf numFmtId="0" fontId="15" fillId="0" borderId="1" xfId="5" quotePrefix="1" applyFont="1" applyFill="1" applyBorder="1" applyAlignment="1" applyProtection="1">
      <alignment vertical="center" wrapText="1"/>
    </xf>
    <xf numFmtId="4" fontId="16" fillId="0" borderId="7" xfId="0" applyNumberFormat="1" applyFont="1" applyBorder="1" applyAlignment="1">
      <alignment horizontal="right" vertical="center"/>
    </xf>
    <xf numFmtId="0" fontId="17" fillId="0" borderId="3" xfId="0" applyFont="1" applyBorder="1"/>
    <xf numFmtId="44" fontId="14" fillId="0" borderId="0" xfId="10" applyNumberFormat="1" applyFont="1" applyAlignment="1">
      <alignment horizontal="center" vertical="center"/>
    </xf>
    <xf numFmtId="4" fontId="14" fillId="0" borderId="14" xfId="5" applyNumberFormat="1" applyFont="1" applyFill="1" applyBorder="1" applyAlignment="1" applyProtection="1">
      <alignment horizontal="right"/>
    </xf>
    <xf numFmtId="4" fontId="14" fillId="2" borderId="11" xfId="5" applyNumberFormat="1" applyFont="1" applyFill="1" applyBorder="1" applyAlignment="1" applyProtection="1">
      <alignment horizontal="right" vertical="center"/>
    </xf>
    <xf numFmtId="4" fontId="16" fillId="0" borderId="5" xfId="0" applyNumberFormat="1" applyFont="1" applyBorder="1" applyAlignment="1">
      <alignment horizontal="right" vertical="center"/>
    </xf>
    <xf numFmtId="4" fontId="17" fillId="0" borderId="8" xfId="0" applyNumberFormat="1" applyFont="1" applyBorder="1" applyAlignment="1">
      <alignment horizontal="right" vertical="center"/>
    </xf>
    <xf numFmtId="4" fontId="17" fillId="0" borderId="21" xfId="0" applyNumberFormat="1" applyFont="1" applyBorder="1" applyAlignment="1">
      <alignment horizontal="right"/>
    </xf>
    <xf numFmtId="4" fontId="17" fillId="0" borderId="21" xfId="0" applyNumberFormat="1" applyFont="1" applyBorder="1" applyAlignment="1">
      <alignment horizontal="right" vertical="center"/>
    </xf>
    <xf numFmtId="4" fontId="17" fillId="2" borderId="11" xfId="0" applyNumberFormat="1" applyFont="1" applyFill="1" applyBorder="1" applyAlignment="1">
      <alignment horizontal="right" vertical="center" wrapText="1"/>
    </xf>
    <xf numFmtId="4" fontId="17" fillId="0" borderId="8" xfId="0" applyNumberFormat="1" applyFont="1" applyBorder="1" applyAlignment="1">
      <alignment horizontal="right"/>
    </xf>
    <xf numFmtId="4" fontId="14" fillId="2" borderId="11" xfId="5" applyNumberFormat="1" applyFont="1" applyFill="1" applyBorder="1" applyAlignment="1" applyProtection="1">
      <alignment horizontal="right"/>
    </xf>
    <xf numFmtId="4" fontId="17" fillId="0" borderId="24" xfId="0" applyNumberFormat="1" applyFont="1" applyBorder="1" applyAlignment="1">
      <alignment horizontal="right"/>
    </xf>
    <xf numFmtId="4" fontId="16" fillId="0" borderId="5" xfId="0" applyNumberFormat="1" applyFont="1" applyBorder="1" applyAlignment="1">
      <alignment horizontal="right"/>
    </xf>
    <xf numFmtId="4" fontId="17" fillId="0" borderId="7" xfId="0" applyNumberFormat="1" applyFont="1" applyBorder="1" applyAlignment="1">
      <alignment horizontal="right"/>
    </xf>
    <xf numFmtId="4" fontId="17" fillId="0" borderId="23" xfId="0" applyNumberFormat="1" applyFont="1" applyBorder="1" applyAlignment="1">
      <alignment horizontal="right"/>
    </xf>
    <xf numFmtId="4" fontId="17" fillId="0" borderId="2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4" fontId="16" fillId="0" borderId="5" xfId="0" applyNumberFormat="1" applyFont="1" applyBorder="1" applyAlignment="1" applyProtection="1">
      <alignment horizontal="right"/>
      <protection locked="0"/>
    </xf>
    <xf numFmtId="44" fontId="14" fillId="0" borderId="4" xfId="10" applyNumberFormat="1" applyFont="1" applyBorder="1" applyAlignment="1">
      <alignment horizontal="right" vertical="center"/>
    </xf>
    <xf numFmtId="44" fontId="14" fillId="0" borderId="1" xfId="10" applyNumberFormat="1" applyFont="1" applyBorder="1" applyAlignment="1">
      <alignment horizontal="center" vertical="center"/>
    </xf>
    <xf numFmtId="44" fontId="14" fillId="0" borderId="23" xfId="1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4" fontId="6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7" fillId="2" borderId="7" xfId="0" applyFont="1" applyFill="1" applyBorder="1" applyAlignment="1">
      <alignment horizontal="center" vertical="center"/>
    </xf>
    <xf numFmtId="44" fontId="14" fillId="0" borderId="4" xfId="10" applyNumberFormat="1" applyFont="1" applyBorder="1" applyAlignment="1">
      <alignment horizontal="center" vertical="center"/>
    </xf>
    <xf numFmtId="44" fontId="14" fillId="0" borderId="6" xfId="1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left" vertical="center" wrapText="1"/>
    </xf>
  </cellXfs>
  <cellStyles count="11">
    <cellStyle name="Bueno" xfId="5" builtinId="26"/>
    <cellStyle name="Hipervínculo" xfId="9" builtinId="8"/>
    <cellStyle name="Millares" xfId="2" builtinId="3"/>
    <cellStyle name="Moneda [0]" xfId="3" builtinId="7"/>
    <cellStyle name="Moneda 2" xfId="1" xr:uid="{AA6C4D7F-9710-4834-9D2E-2512870658F5}"/>
    <cellStyle name="Normal" xfId="0" builtinId="0"/>
    <cellStyle name="Normal 2 10" xfId="10" xr:uid="{021B10A0-EB15-4BD3-9E3B-37EA64391CA4}"/>
    <cellStyle name="Normal 3" xfId="6" xr:uid="{6F8EB9B8-6A02-44D9-B4B3-5BDC8DE30A09}"/>
    <cellStyle name="Normal 7" xfId="8" xr:uid="{46DD3B4E-10DA-4CA2-92ED-555662B0D70E}"/>
    <cellStyle name="Normal 8" xfId="7" xr:uid="{E7821830-5721-458B-A3A0-ECC364B6B814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81"/>
  <sheetViews>
    <sheetView tabSelected="1" topLeftCell="C1" zoomScale="85" zoomScaleNormal="85" workbookViewId="0">
      <selection activeCell="O5" sqref="O5"/>
    </sheetView>
  </sheetViews>
  <sheetFormatPr baseColWidth="10" defaultColWidth="8.85546875" defaultRowHeight="15" x14ac:dyDescent="0.25"/>
  <cols>
    <col min="1" max="1" width="7.28515625" style="1" customWidth="1"/>
    <col min="2" max="2" width="47.42578125" style="1" customWidth="1"/>
    <col min="3" max="3" width="13.140625" style="1" customWidth="1"/>
    <col min="4" max="4" width="13.140625" style="5" customWidth="1"/>
    <col min="5" max="5" width="14.140625" style="5" customWidth="1"/>
    <col min="6" max="6" width="20.5703125" style="5" customWidth="1"/>
    <col min="7" max="16384" width="8.85546875" style="1"/>
  </cols>
  <sheetData>
    <row r="2" spans="1:7" x14ac:dyDescent="0.25">
      <c r="A2" s="142" t="s">
        <v>0</v>
      </c>
      <c r="B2" s="142"/>
      <c r="C2" s="142"/>
      <c r="D2" s="142"/>
      <c r="E2" s="142"/>
      <c r="F2" s="142"/>
    </row>
    <row r="3" spans="1:7" x14ac:dyDescent="0.25">
      <c r="A3" s="142" t="s">
        <v>1</v>
      </c>
      <c r="B3" s="142"/>
      <c r="C3" s="142"/>
      <c r="D3" s="142"/>
      <c r="E3" s="142"/>
      <c r="F3" s="142"/>
    </row>
    <row r="5" spans="1:7" ht="36.6" customHeight="1" x14ac:dyDescent="0.25">
      <c r="A5" s="143" t="s">
        <v>2</v>
      </c>
      <c r="B5" s="143"/>
      <c r="C5" s="143"/>
      <c r="D5" s="143"/>
      <c r="E5" s="143"/>
      <c r="F5" s="143"/>
      <c r="G5" s="1" t="s">
        <v>135</v>
      </c>
    </row>
    <row r="6" spans="1:7" x14ac:dyDescent="0.25">
      <c r="B6" s="2"/>
      <c r="E6" s="6"/>
      <c r="F6" s="6"/>
    </row>
    <row r="7" spans="1:7" x14ac:dyDescent="0.25">
      <c r="A7" s="144" t="s">
        <v>3</v>
      </c>
      <c r="B7" s="144"/>
      <c r="C7" s="144"/>
      <c r="D7" s="144"/>
      <c r="E7" s="144"/>
      <c r="F7" s="144"/>
    </row>
    <row r="10" spans="1:7" x14ac:dyDescent="0.25">
      <c r="A10" s="145" t="s">
        <v>4</v>
      </c>
      <c r="B10" s="145"/>
      <c r="C10" s="145"/>
      <c r="D10" s="145"/>
      <c r="E10" s="145"/>
      <c r="F10" s="145"/>
    </row>
    <row r="11" spans="1:7" x14ac:dyDescent="0.25">
      <c r="A11" s="146" t="s">
        <v>5</v>
      </c>
      <c r="B11" s="146"/>
      <c r="C11" s="146"/>
      <c r="D11" s="146"/>
      <c r="E11" s="146"/>
      <c r="F11" s="146"/>
    </row>
    <row r="12" spans="1:7" x14ac:dyDescent="0.25">
      <c r="A12" s="13" t="s">
        <v>6</v>
      </c>
      <c r="B12" s="14"/>
      <c r="C12" s="15"/>
      <c r="D12" s="16"/>
      <c r="E12" s="17"/>
      <c r="F12" s="17"/>
    </row>
    <row r="13" spans="1:7" x14ac:dyDescent="0.25">
      <c r="A13" t="s">
        <v>7</v>
      </c>
      <c r="B13" s="18"/>
      <c r="C13"/>
      <c r="D13" s="19"/>
      <c r="E13" s="20"/>
      <c r="F13" s="20"/>
    </row>
    <row r="15" spans="1:7" x14ac:dyDescent="0.25">
      <c r="A15" s="1" t="s">
        <v>131</v>
      </c>
    </row>
    <row r="17" spans="1:6" x14ac:dyDescent="0.25">
      <c r="A17" s="140" t="s">
        <v>8</v>
      </c>
      <c r="B17" s="140"/>
      <c r="C17" s="140"/>
      <c r="D17" s="140"/>
      <c r="E17" s="140"/>
      <c r="F17" s="140"/>
    </row>
    <row r="19" spans="1:6" ht="88.9" customHeight="1" x14ac:dyDescent="0.25">
      <c r="A19" s="141" t="s">
        <v>132</v>
      </c>
      <c r="B19" s="141"/>
      <c r="C19" s="141"/>
      <c r="D19" s="141"/>
      <c r="E19" s="141"/>
      <c r="F19" s="141"/>
    </row>
    <row r="20" spans="1:6" ht="16.149999999999999" customHeight="1" thickBot="1" x14ac:dyDescent="0.3">
      <c r="A20" s="21"/>
      <c r="B20" s="21"/>
      <c r="C20" s="21"/>
      <c r="D20" s="22"/>
      <c r="E20" s="22"/>
      <c r="F20" s="22"/>
    </row>
    <row r="21" spans="1:6" ht="16.149999999999999" customHeight="1" thickBot="1" x14ac:dyDescent="0.3">
      <c r="A21" s="23" t="s">
        <v>20</v>
      </c>
      <c r="B21" s="24" t="s">
        <v>21</v>
      </c>
      <c r="C21" s="25" t="s">
        <v>22</v>
      </c>
      <c r="D21" s="26" t="s">
        <v>23</v>
      </c>
      <c r="E21" s="26" t="s">
        <v>24</v>
      </c>
      <c r="F21" s="121" t="s">
        <v>25</v>
      </c>
    </row>
    <row r="22" spans="1:6" ht="16.149999999999999" customHeight="1" thickBot="1" x14ac:dyDescent="0.3">
      <c r="A22" s="27"/>
      <c r="B22" s="28"/>
      <c r="C22" s="29"/>
      <c r="D22" s="30"/>
      <c r="E22" s="30"/>
      <c r="F22" s="30"/>
    </row>
    <row r="23" spans="1:6" ht="16.149999999999999" customHeight="1" x14ac:dyDescent="0.25">
      <c r="A23" s="31">
        <v>1</v>
      </c>
      <c r="B23" s="32" t="s">
        <v>26</v>
      </c>
      <c r="C23" s="33"/>
      <c r="D23" s="34"/>
      <c r="E23" s="34"/>
      <c r="F23" s="122"/>
    </row>
    <row r="24" spans="1:6" ht="16.149999999999999" customHeight="1" x14ac:dyDescent="0.25">
      <c r="A24" s="35">
        <v>1.1000000000000001</v>
      </c>
      <c r="B24" s="36" t="s">
        <v>27</v>
      </c>
      <c r="C24" s="37" t="s">
        <v>28</v>
      </c>
      <c r="D24" s="38">
        <f>(1168)+(56)+(1796)+(623)+(70)</f>
        <v>3713</v>
      </c>
      <c r="E24" s="7"/>
      <c r="F24" s="123">
        <f>ROUND(D24*E24,2)</f>
        <v>0</v>
      </c>
    </row>
    <row r="25" spans="1:6" ht="16.149999999999999" customHeight="1" x14ac:dyDescent="0.25">
      <c r="A25" s="35">
        <v>1.2</v>
      </c>
      <c r="B25" s="36" t="s">
        <v>29</v>
      </c>
      <c r="C25" s="37" t="s">
        <v>28</v>
      </c>
      <c r="D25" s="38">
        <f>(32*24)+(5*24)+(5*32)+(5*24)+(623)+(70)</f>
        <v>1861</v>
      </c>
      <c r="E25" s="7"/>
      <c r="F25" s="123">
        <f t="shared" ref="F25:F34" si="0">ROUND(D25*E25,2)</f>
        <v>0</v>
      </c>
    </row>
    <row r="26" spans="1:6" ht="48.6" customHeight="1" x14ac:dyDescent="0.25">
      <c r="A26" s="35">
        <v>1.3</v>
      </c>
      <c r="B26" s="39" t="s">
        <v>30</v>
      </c>
      <c r="C26" s="37" t="s">
        <v>28</v>
      </c>
      <c r="D26" s="38">
        <v>30</v>
      </c>
      <c r="E26" s="7"/>
      <c r="F26" s="123">
        <f t="shared" si="0"/>
        <v>0</v>
      </c>
    </row>
    <row r="27" spans="1:6" ht="16.149999999999999" customHeight="1" x14ac:dyDescent="0.25">
      <c r="A27" s="35">
        <v>1.4</v>
      </c>
      <c r="B27" s="36" t="s">
        <v>31</v>
      </c>
      <c r="C27" s="37" t="s">
        <v>28</v>
      </c>
      <c r="D27" s="40">
        <f>33*0.4</f>
        <v>13.200000000000001</v>
      </c>
      <c r="E27" s="7"/>
      <c r="F27" s="123">
        <f t="shared" si="0"/>
        <v>0</v>
      </c>
    </row>
    <row r="28" spans="1:6" ht="28.9" customHeight="1" x14ac:dyDescent="0.25">
      <c r="A28" s="35">
        <v>1.5</v>
      </c>
      <c r="B28" s="39" t="s">
        <v>32</v>
      </c>
      <c r="C28" s="37" t="s">
        <v>33</v>
      </c>
      <c r="D28" s="40">
        <f>(13.2*0.7)+41.17</f>
        <v>50.41</v>
      </c>
      <c r="E28" s="7"/>
      <c r="F28" s="123">
        <f t="shared" si="0"/>
        <v>0</v>
      </c>
    </row>
    <row r="29" spans="1:6" ht="16.149999999999999" customHeight="1" x14ac:dyDescent="0.25">
      <c r="A29" s="35">
        <v>1.6</v>
      </c>
      <c r="B29" s="36" t="s">
        <v>34</v>
      </c>
      <c r="C29" s="37" t="s">
        <v>33</v>
      </c>
      <c r="D29" s="40">
        <v>7.24</v>
      </c>
      <c r="E29" s="7"/>
      <c r="F29" s="123">
        <f t="shared" si="0"/>
        <v>0</v>
      </c>
    </row>
    <row r="30" spans="1:6" ht="16.149999999999999" customHeight="1" x14ac:dyDescent="0.25">
      <c r="A30" s="41">
        <v>1.7</v>
      </c>
      <c r="B30" s="36" t="s">
        <v>35</v>
      </c>
      <c r="C30" s="37" t="s">
        <v>28</v>
      </c>
      <c r="D30" s="38">
        <v>3359.96</v>
      </c>
      <c r="E30" s="7"/>
      <c r="F30" s="123">
        <f t="shared" si="0"/>
        <v>0</v>
      </c>
    </row>
    <row r="31" spans="1:6" ht="16.149999999999999" customHeight="1" x14ac:dyDescent="0.25">
      <c r="A31" s="35">
        <v>1.8</v>
      </c>
      <c r="B31" s="36" t="s">
        <v>36</v>
      </c>
      <c r="C31" s="42" t="s">
        <v>37</v>
      </c>
      <c r="D31" s="43">
        <f>182+50+125+85</f>
        <v>442</v>
      </c>
      <c r="E31" s="7"/>
      <c r="F31" s="123">
        <f t="shared" si="0"/>
        <v>0</v>
      </c>
    </row>
    <row r="32" spans="1:6" ht="16.149999999999999" customHeight="1" x14ac:dyDescent="0.25">
      <c r="A32" s="35">
        <v>1.9</v>
      </c>
      <c r="B32" s="36" t="s">
        <v>38</v>
      </c>
      <c r="C32" s="37" t="s">
        <v>33</v>
      </c>
      <c r="D32" s="38">
        <f>(623*0.17)+10.5</f>
        <v>116.41000000000001</v>
      </c>
      <c r="E32" s="7"/>
      <c r="F32" s="123">
        <f t="shared" si="0"/>
        <v>0</v>
      </c>
    </row>
    <row r="33" spans="1:6" ht="27.6" customHeight="1" x14ac:dyDescent="0.25">
      <c r="A33" s="44">
        <v>1.1000000000000001</v>
      </c>
      <c r="B33" s="39" t="s">
        <v>39</v>
      </c>
      <c r="C33" s="37" t="s">
        <v>33</v>
      </c>
      <c r="D33" s="38">
        <v>68</v>
      </c>
      <c r="E33" s="7"/>
      <c r="F33" s="123">
        <f t="shared" si="0"/>
        <v>0</v>
      </c>
    </row>
    <row r="34" spans="1:6" ht="24.6" customHeight="1" x14ac:dyDescent="0.25">
      <c r="A34" s="44">
        <v>1.1100000000000001</v>
      </c>
      <c r="B34" s="45" t="s">
        <v>40</v>
      </c>
      <c r="C34" s="46" t="s">
        <v>37</v>
      </c>
      <c r="D34" s="38">
        <v>4</v>
      </c>
      <c r="E34" s="7"/>
      <c r="F34" s="123">
        <f t="shared" si="0"/>
        <v>0</v>
      </c>
    </row>
    <row r="35" spans="1:6" ht="16.149999999999999" customHeight="1" thickBot="1" x14ac:dyDescent="0.3">
      <c r="A35" s="47"/>
      <c r="B35" s="48"/>
      <c r="C35" s="49"/>
      <c r="D35" s="50"/>
      <c r="E35" s="134" t="s">
        <v>41</v>
      </c>
      <c r="F35" s="124">
        <f>SUM(F24:F34)</f>
        <v>0</v>
      </c>
    </row>
    <row r="36" spans="1:6" ht="16.149999999999999" customHeight="1" thickBot="1" x14ac:dyDescent="0.3">
      <c r="A36" s="51"/>
      <c r="B36" s="52"/>
      <c r="C36" s="53"/>
      <c r="D36" s="54"/>
      <c r="E36" s="54"/>
      <c r="F36" s="54"/>
    </row>
    <row r="37" spans="1:6" ht="16.149999999999999" customHeight="1" x14ac:dyDescent="0.25">
      <c r="A37" s="31">
        <v>2</v>
      </c>
      <c r="B37" s="32" t="s">
        <v>42</v>
      </c>
      <c r="C37" s="33"/>
      <c r="D37" s="34"/>
      <c r="E37" s="34"/>
      <c r="F37" s="122"/>
    </row>
    <row r="38" spans="1:6" ht="40.15" customHeight="1" x14ac:dyDescent="0.25">
      <c r="A38" s="35">
        <v>2.1</v>
      </c>
      <c r="B38" s="55" t="s">
        <v>43</v>
      </c>
      <c r="C38" s="37" t="s">
        <v>28</v>
      </c>
      <c r="D38" s="38">
        <v>3359.96</v>
      </c>
      <c r="E38" s="7"/>
      <c r="F38" s="123">
        <f t="shared" ref="F38:F45" si="1">ROUND(D38*E38,2)</f>
        <v>0</v>
      </c>
    </row>
    <row r="39" spans="1:6" ht="16.149999999999999" customHeight="1" x14ac:dyDescent="0.25">
      <c r="A39" s="35">
        <v>2.2000000000000002</v>
      </c>
      <c r="B39" s="36" t="s">
        <v>44</v>
      </c>
      <c r="C39" s="37" t="s">
        <v>37</v>
      </c>
      <c r="D39" s="38">
        <v>150</v>
      </c>
      <c r="E39" s="7"/>
      <c r="F39" s="123">
        <f t="shared" si="1"/>
        <v>0</v>
      </c>
    </row>
    <row r="40" spans="1:6" ht="38.450000000000003" customHeight="1" x14ac:dyDescent="0.25">
      <c r="A40" s="35">
        <v>2.2999999999999998</v>
      </c>
      <c r="B40" s="39" t="s">
        <v>45</v>
      </c>
      <c r="C40" s="37" t="s">
        <v>46</v>
      </c>
      <c r="D40" s="38">
        <v>6</v>
      </c>
      <c r="E40" s="7"/>
      <c r="F40" s="123">
        <f t="shared" si="1"/>
        <v>0</v>
      </c>
    </row>
    <row r="41" spans="1:6" ht="16.149999999999999" customHeight="1" x14ac:dyDescent="0.25">
      <c r="A41" s="56">
        <v>2.4</v>
      </c>
      <c r="B41" s="55" t="s">
        <v>47</v>
      </c>
      <c r="C41" s="57" t="s">
        <v>46</v>
      </c>
      <c r="D41" s="38">
        <v>10</v>
      </c>
      <c r="E41" s="7"/>
      <c r="F41" s="123">
        <f t="shared" si="1"/>
        <v>0</v>
      </c>
    </row>
    <row r="42" spans="1:6" ht="55.15" customHeight="1" x14ac:dyDescent="0.25">
      <c r="A42" s="56">
        <v>2.5</v>
      </c>
      <c r="B42" s="55" t="s">
        <v>48</v>
      </c>
      <c r="C42" s="57" t="s">
        <v>28</v>
      </c>
      <c r="D42" s="38">
        <v>607.24</v>
      </c>
      <c r="E42" s="7"/>
      <c r="F42" s="123">
        <f t="shared" si="1"/>
        <v>0</v>
      </c>
    </row>
    <row r="43" spans="1:6" ht="36" customHeight="1" x14ac:dyDescent="0.25">
      <c r="A43" s="56">
        <v>2.6</v>
      </c>
      <c r="B43" s="58" t="s">
        <v>49</v>
      </c>
      <c r="C43" s="59" t="s">
        <v>46</v>
      </c>
      <c r="D43" s="38">
        <v>581</v>
      </c>
      <c r="E43" s="7"/>
      <c r="F43" s="123">
        <f t="shared" si="1"/>
        <v>0</v>
      </c>
    </row>
    <row r="44" spans="1:6" ht="36" customHeight="1" x14ac:dyDescent="0.25">
      <c r="A44" s="56">
        <v>2.7</v>
      </c>
      <c r="B44" s="58" t="s">
        <v>50</v>
      </c>
      <c r="C44" s="59" t="s">
        <v>46</v>
      </c>
      <c r="D44" s="38">
        <v>12</v>
      </c>
      <c r="E44" s="7"/>
      <c r="F44" s="123">
        <f t="shared" si="1"/>
        <v>0</v>
      </c>
    </row>
    <row r="45" spans="1:6" ht="16.149999999999999" customHeight="1" x14ac:dyDescent="0.25">
      <c r="A45" s="56">
        <v>2.8</v>
      </c>
      <c r="B45" s="60" t="s">
        <v>51</v>
      </c>
      <c r="C45" s="57" t="s">
        <v>37</v>
      </c>
      <c r="D45" s="38">
        <v>60</v>
      </c>
      <c r="E45" s="7"/>
      <c r="F45" s="123">
        <f t="shared" si="1"/>
        <v>0</v>
      </c>
    </row>
    <row r="46" spans="1:6" ht="16.149999999999999" customHeight="1" thickBot="1" x14ac:dyDescent="0.3">
      <c r="A46" s="47"/>
      <c r="B46" s="48"/>
      <c r="C46" s="61"/>
      <c r="D46" s="62"/>
      <c r="E46" s="134" t="s">
        <v>41</v>
      </c>
      <c r="F46" s="124">
        <f>SUM(F38:F45)</f>
        <v>0</v>
      </c>
    </row>
    <row r="47" spans="1:6" ht="16.149999999999999" customHeight="1" thickBot="1" x14ac:dyDescent="0.3">
      <c r="A47" s="63"/>
      <c r="B47" s="64"/>
      <c r="C47" s="65"/>
      <c r="D47" s="66"/>
      <c r="E47" s="66"/>
      <c r="F47" s="66"/>
    </row>
    <row r="48" spans="1:6" ht="16.149999999999999" customHeight="1" x14ac:dyDescent="0.25">
      <c r="A48" s="31">
        <v>3</v>
      </c>
      <c r="B48" s="32" t="s">
        <v>52</v>
      </c>
      <c r="C48" s="33"/>
      <c r="D48" s="34"/>
      <c r="E48" s="34"/>
      <c r="F48" s="122"/>
    </row>
    <row r="49" spans="1:6" ht="28.15" customHeight="1" x14ac:dyDescent="0.25">
      <c r="A49" s="35">
        <v>3.1</v>
      </c>
      <c r="B49" s="55" t="s">
        <v>53</v>
      </c>
      <c r="C49" s="37" t="s">
        <v>37</v>
      </c>
      <c r="D49" s="38">
        <v>38.5</v>
      </c>
      <c r="E49" s="7"/>
      <c r="F49" s="123">
        <f t="shared" ref="F49:F50" si="2">ROUND(D49*E49,2)</f>
        <v>0</v>
      </c>
    </row>
    <row r="50" spans="1:6" ht="27" customHeight="1" x14ac:dyDescent="0.25">
      <c r="A50" s="35">
        <v>3.2</v>
      </c>
      <c r="B50" s="55" t="s">
        <v>54</v>
      </c>
      <c r="C50" s="57" t="s">
        <v>37</v>
      </c>
      <c r="D50" s="38">
        <v>52</v>
      </c>
      <c r="E50" s="7"/>
      <c r="F50" s="123">
        <f t="shared" si="2"/>
        <v>0</v>
      </c>
    </row>
    <row r="51" spans="1:6" ht="16.149999999999999" customHeight="1" thickBot="1" x14ac:dyDescent="0.3">
      <c r="A51" s="67"/>
      <c r="B51" s="68"/>
      <c r="C51" s="69"/>
      <c r="D51" s="70"/>
      <c r="E51" s="134" t="s">
        <v>41</v>
      </c>
      <c r="F51" s="124">
        <f>SUM(F49:F50)</f>
        <v>0</v>
      </c>
    </row>
    <row r="52" spans="1:6" ht="16.149999999999999" customHeight="1" thickBot="1" x14ac:dyDescent="0.3">
      <c r="A52" s="63"/>
      <c r="B52" s="64"/>
      <c r="C52" s="65"/>
      <c r="D52" s="66"/>
      <c r="E52" s="66"/>
      <c r="F52" s="66"/>
    </row>
    <row r="53" spans="1:6" ht="16.149999999999999" customHeight="1" x14ac:dyDescent="0.25">
      <c r="A53" s="31">
        <v>4</v>
      </c>
      <c r="B53" s="32" t="s">
        <v>55</v>
      </c>
      <c r="C53" s="33"/>
      <c r="D53" s="34"/>
      <c r="E53" s="34"/>
      <c r="F53" s="122"/>
    </row>
    <row r="54" spans="1:6" ht="78.599999999999994" customHeight="1" x14ac:dyDescent="0.25">
      <c r="A54" s="56">
        <v>4.0999999999999996</v>
      </c>
      <c r="B54" s="55" t="s">
        <v>56</v>
      </c>
      <c r="C54" s="57" t="s">
        <v>33</v>
      </c>
      <c r="D54" s="43">
        <v>3.52</v>
      </c>
      <c r="E54" s="9"/>
      <c r="F54" s="123">
        <f t="shared" ref="F54:F62" si="3">ROUND(D54*E54,2)</f>
        <v>0</v>
      </c>
    </row>
    <row r="55" spans="1:6" ht="28.15" customHeight="1" x14ac:dyDescent="0.25">
      <c r="A55" s="56">
        <v>4.2</v>
      </c>
      <c r="B55" s="55" t="s">
        <v>57</v>
      </c>
      <c r="C55" s="57" t="s">
        <v>9</v>
      </c>
      <c r="D55" s="43">
        <v>124</v>
      </c>
      <c r="E55" s="9"/>
      <c r="F55" s="123">
        <f t="shared" si="3"/>
        <v>0</v>
      </c>
    </row>
    <row r="56" spans="1:6" ht="55.15" customHeight="1" x14ac:dyDescent="0.25">
      <c r="A56" s="56">
        <v>4.3</v>
      </c>
      <c r="B56" s="55" t="s">
        <v>113</v>
      </c>
      <c r="C56" s="57" t="s">
        <v>58</v>
      </c>
      <c r="D56" s="43">
        <v>507.6</v>
      </c>
      <c r="E56" s="9"/>
      <c r="F56" s="123">
        <f t="shared" si="3"/>
        <v>0</v>
      </c>
    </row>
    <row r="57" spans="1:6" ht="29.45" customHeight="1" x14ac:dyDescent="0.25">
      <c r="A57" s="56">
        <v>4.4000000000000004</v>
      </c>
      <c r="B57" s="55" t="s">
        <v>59</v>
      </c>
      <c r="C57" s="57" t="s">
        <v>58</v>
      </c>
      <c r="D57" s="43">
        <v>216</v>
      </c>
      <c r="E57" s="9"/>
      <c r="F57" s="123">
        <f t="shared" si="3"/>
        <v>0</v>
      </c>
    </row>
    <row r="58" spans="1:6" ht="27" customHeight="1" x14ac:dyDescent="0.25">
      <c r="A58" s="56">
        <v>4.5</v>
      </c>
      <c r="B58" s="55" t="s">
        <v>60</v>
      </c>
      <c r="C58" s="57" t="s">
        <v>46</v>
      </c>
      <c r="D58" s="43">
        <v>63</v>
      </c>
      <c r="E58" s="9"/>
      <c r="F58" s="123">
        <f t="shared" si="3"/>
        <v>0</v>
      </c>
    </row>
    <row r="59" spans="1:6" ht="24.6" customHeight="1" x14ac:dyDescent="0.25">
      <c r="A59" s="56">
        <v>4.5999999999999996</v>
      </c>
      <c r="B59" s="55" t="s">
        <v>61</v>
      </c>
      <c r="C59" s="57" t="s">
        <v>28</v>
      </c>
      <c r="D59" s="43">
        <v>36.520000000000003</v>
      </c>
      <c r="E59" s="9"/>
      <c r="F59" s="123">
        <f t="shared" si="3"/>
        <v>0</v>
      </c>
    </row>
    <row r="60" spans="1:6" ht="46.15" customHeight="1" x14ac:dyDescent="0.25">
      <c r="A60" s="56">
        <v>4.7</v>
      </c>
      <c r="B60" s="55" t="s">
        <v>62</v>
      </c>
      <c r="C60" s="71" t="s">
        <v>28</v>
      </c>
      <c r="D60" s="43">
        <v>36.520000000000003</v>
      </c>
      <c r="E60" s="9"/>
      <c r="F60" s="123">
        <f t="shared" si="3"/>
        <v>0</v>
      </c>
    </row>
    <row r="61" spans="1:6" ht="16.149999999999999" customHeight="1" x14ac:dyDescent="0.25">
      <c r="A61" s="56">
        <v>4.8</v>
      </c>
      <c r="B61" s="55" t="s">
        <v>63</v>
      </c>
      <c r="C61" s="71" t="s">
        <v>46</v>
      </c>
      <c r="D61" s="43">
        <v>2</v>
      </c>
      <c r="E61" s="9"/>
      <c r="F61" s="123">
        <f t="shared" si="3"/>
        <v>0</v>
      </c>
    </row>
    <row r="62" spans="1:6" ht="28.15" customHeight="1" x14ac:dyDescent="0.25">
      <c r="A62" s="56">
        <v>4.9000000000000004</v>
      </c>
      <c r="B62" s="55" t="s">
        <v>64</v>
      </c>
      <c r="C62" s="71" t="s">
        <v>46</v>
      </c>
      <c r="D62" s="43">
        <v>2</v>
      </c>
      <c r="E62" s="9"/>
      <c r="F62" s="123">
        <f t="shared" si="3"/>
        <v>0</v>
      </c>
    </row>
    <row r="63" spans="1:6" ht="16.149999999999999" customHeight="1" thickBot="1" x14ac:dyDescent="0.3">
      <c r="A63" s="72"/>
      <c r="B63" s="73"/>
      <c r="C63" s="74"/>
      <c r="D63" s="75"/>
      <c r="E63" s="134" t="s">
        <v>41</v>
      </c>
      <c r="F63" s="125">
        <f>SUM(F54:F62)</f>
        <v>0</v>
      </c>
    </row>
    <row r="64" spans="1:6" ht="16.149999999999999" customHeight="1" thickBot="1" x14ac:dyDescent="0.3">
      <c r="A64" s="63"/>
      <c r="B64" s="64"/>
      <c r="C64" s="76"/>
      <c r="D64" s="77"/>
      <c r="E64" s="77"/>
      <c r="F64" s="77"/>
    </row>
    <row r="65" spans="1:6" ht="16.149999999999999" customHeight="1" x14ac:dyDescent="0.25">
      <c r="A65" s="31">
        <v>5</v>
      </c>
      <c r="B65" s="32" t="s">
        <v>65</v>
      </c>
      <c r="C65" s="33"/>
      <c r="D65" s="34"/>
      <c r="E65" s="34"/>
      <c r="F65" s="122"/>
    </row>
    <row r="66" spans="1:6" ht="57.6" customHeight="1" x14ac:dyDescent="0.25">
      <c r="A66" s="35">
        <v>5.0999999999999996</v>
      </c>
      <c r="B66" s="55" t="s">
        <v>66</v>
      </c>
      <c r="C66" s="78" t="s">
        <v>46</v>
      </c>
      <c r="D66" s="38">
        <v>62</v>
      </c>
      <c r="E66" s="7"/>
      <c r="F66" s="123">
        <f t="shared" ref="F66:F69" si="4">ROUND(D66*E66,2)</f>
        <v>0</v>
      </c>
    </row>
    <row r="67" spans="1:6" ht="32.450000000000003" customHeight="1" x14ac:dyDescent="0.25">
      <c r="A67" s="35">
        <v>5.2</v>
      </c>
      <c r="B67" s="55" t="s">
        <v>67</v>
      </c>
      <c r="C67" s="79" t="s">
        <v>37</v>
      </c>
      <c r="D67" s="38">
        <f>11.3+11.4+11.6+42.64</f>
        <v>76.94</v>
      </c>
      <c r="E67" s="7"/>
      <c r="F67" s="123">
        <f t="shared" si="4"/>
        <v>0</v>
      </c>
    </row>
    <row r="68" spans="1:6" ht="32.450000000000003" customHeight="1" x14ac:dyDescent="0.25">
      <c r="A68" s="35">
        <v>5.3</v>
      </c>
      <c r="B68" s="55" t="s">
        <v>68</v>
      </c>
      <c r="C68" s="79" t="s">
        <v>37</v>
      </c>
      <c r="D68" s="38">
        <f>5*32</f>
        <v>160</v>
      </c>
      <c r="E68" s="7"/>
      <c r="F68" s="123">
        <f t="shared" si="4"/>
        <v>0</v>
      </c>
    </row>
    <row r="69" spans="1:6" ht="42" customHeight="1" x14ac:dyDescent="0.25">
      <c r="A69" s="35">
        <v>5.4</v>
      </c>
      <c r="B69" s="55" t="s">
        <v>69</v>
      </c>
      <c r="C69" s="78" t="s">
        <v>28</v>
      </c>
      <c r="D69" s="38">
        <f>5*32</f>
        <v>160</v>
      </c>
      <c r="E69" s="7"/>
      <c r="F69" s="123">
        <f t="shared" si="4"/>
        <v>0</v>
      </c>
    </row>
    <row r="70" spans="1:6" ht="16.149999999999999" customHeight="1" thickBot="1" x14ac:dyDescent="0.3">
      <c r="A70" s="72"/>
      <c r="B70" s="68"/>
      <c r="C70" s="80"/>
      <c r="D70" s="70"/>
      <c r="E70" s="62" t="s">
        <v>41</v>
      </c>
      <c r="F70" s="126">
        <f>SUM(F66:F69)</f>
        <v>0</v>
      </c>
    </row>
    <row r="71" spans="1:6" ht="16.149999999999999" customHeight="1" thickBot="1" x14ac:dyDescent="0.3">
      <c r="A71" s="63"/>
      <c r="B71" s="64"/>
      <c r="C71" s="76"/>
      <c r="D71" s="54"/>
      <c r="E71" s="54"/>
      <c r="F71" s="54"/>
    </row>
    <row r="72" spans="1:6" ht="16.149999999999999" customHeight="1" x14ac:dyDescent="0.25">
      <c r="A72" s="31">
        <v>6</v>
      </c>
      <c r="B72" s="32" t="s">
        <v>70</v>
      </c>
      <c r="C72" s="33"/>
      <c r="D72" s="34"/>
      <c r="E72" s="34"/>
      <c r="F72" s="122"/>
    </row>
    <row r="73" spans="1:6" ht="42.6" customHeight="1" x14ac:dyDescent="0.25">
      <c r="A73" s="56">
        <v>6.1</v>
      </c>
      <c r="B73" s="55" t="s">
        <v>71</v>
      </c>
      <c r="C73" s="81" t="s">
        <v>37</v>
      </c>
      <c r="D73" s="38">
        <v>60</v>
      </c>
      <c r="E73" s="7"/>
      <c r="F73" s="123">
        <f t="shared" ref="F73:F76" si="5">ROUND(D73*E73,2)</f>
        <v>0</v>
      </c>
    </row>
    <row r="74" spans="1:6" ht="42.6" customHeight="1" x14ac:dyDescent="0.25">
      <c r="A74" s="56">
        <v>6.2</v>
      </c>
      <c r="B74" s="55" t="s">
        <v>72</v>
      </c>
      <c r="C74" s="81" t="s">
        <v>37</v>
      </c>
      <c r="D74" s="38">
        <v>33</v>
      </c>
      <c r="E74" s="7"/>
      <c r="F74" s="123">
        <f t="shared" si="5"/>
        <v>0</v>
      </c>
    </row>
    <row r="75" spans="1:6" ht="42.6" customHeight="1" x14ac:dyDescent="0.25">
      <c r="A75" s="56">
        <v>6.3</v>
      </c>
      <c r="B75" s="55" t="s">
        <v>73</v>
      </c>
      <c r="C75" s="81" t="s">
        <v>37</v>
      </c>
      <c r="D75" s="38">
        <v>32</v>
      </c>
      <c r="E75" s="7"/>
      <c r="F75" s="123">
        <f t="shared" si="5"/>
        <v>0</v>
      </c>
    </row>
    <row r="76" spans="1:6" ht="42.6" customHeight="1" x14ac:dyDescent="0.25">
      <c r="A76" s="56">
        <v>6.4</v>
      </c>
      <c r="B76" s="55" t="s">
        <v>74</v>
      </c>
      <c r="C76" s="81" t="s">
        <v>46</v>
      </c>
      <c r="D76" s="38">
        <v>2</v>
      </c>
      <c r="E76" s="7"/>
      <c r="F76" s="123">
        <f t="shared" si="5"/>
        <v>0</v>
      </c>
    </row>
    <row r="77" spans="1:6" ht="16.149999999999999" customHeight="1" thickBot="1" x14ac:dyDescent="0.3">
      <c r="A77" s="72"/>
      <c r="B77" s="68"/>
      <c r="C77" s="80"/>
      <c r="D77" s="70"/>
      <c r="E77" s="62" t="s">
        <v>41</v>
      </c>
      <c r="F77" s="126">
        <f>SUM(F73:F76)</f>
        <v>0</v>
      </c>
    </row>
    <row r="78" spans="1:6" ht="16.149999999999999" customHeight="1" thickBot="1" x14ac:dyDescent="0.3">
      <c r="A78" s="63"/>
      <c r="B78" s="64"/>
      <c r="C78" s="76"/>
      <c r="D78" s="77"/>
      <c r="E78" s="77"/>
      <c r="F78" s="77"/>
    </row>
    <row r="79" spans="1:6" ht="16.149999999999999" customHeight="1" x14ac:dyDescent="0.25">
      <c r="A79" s="31">
        <v>7</v>
      </c>
      <c r="B79" s="32" t="s">
        <v>75</v>
      </c>
      <c r="C79" s="33"/>
      <c r="D79" s="34"/>
      <c r="E79" s="34"/>
      <c r="F79" s="122"/>
    </row>
    <row r="80" spans="1:6" ht="16.149999999999999" customHeight="1" x14ac:dyDescent="0.25">
      <c r="A80" s="35">
        <v>7.1</v>
      </c>
      <c r="B80" s="55" t="s">
        <v>76</v>
      </c>
      <c r="C80" s="78" t="s">
        <v>28</v>
      </c>
      <c r="D80" s="38">
        <f>0.5*32</f>
        <v>16</v>
      </c>
      <c r="E80" s="7"/>
      <c r="F80" s="123">
        <f>ROUND(D80*E80,2)</f>
        <v>0</v>
      </c>
    </row>
    <row r="81" spans="1:6" ht="16.149999999999999" customHeight="1" thickBot="1" x14ac:dyDescent="0.3">
      <c r="A81" s="47"/>
      <c r="B81" s="48"/>
      <c r="C81" s="49"/>
      <c r="D81" s="62"/>
      <c r="E81" s="62" t="s">
        <v>41</v>
      </c>
      <c r="F81" s="124">
        <f>SUM(F80:F80)</f>
        <v>0</v>
      </c>
    </row>
    <row r="82" spans="1:6" ht="16.149999999999999" customHeight="1" thickBot="1" x14ac:dyDescent="0.3">
      <c r="A82" s="51"/>
      <c r="B82" s="52"/>
      <c r="C82" s="53"/>
      <c r="D82" s="54"/>
      <c r="E82" s="54"/>
      <c r="F82" s="54"/>
    </row>
    <row r="83" spans="1:6" ht="16.149999999999999" customHeight="1" x14ac:dyDescent="0.25">
      <c r="A83" s="31">
        <v>8</v>
      </c>
      <c r="B83" s="82" t="s">
        <v>77</v>
      </c>
      <c r="C83" s="83"/>
      <c r="D83" s="84"/>
      <c r="E83" s="84"/>
      <c r="F83" s="127"/>
    </row>
    <row r="84" spans="1:6" ht="43.15" customHeight="1" x14ac:dyDescent="0.25">
      <c r="A84" s="35">
        <v>8.1</v>
      </c>
      <c r="B84" s="85" t="s">
        <v>78</v>
      </c>
      <c r="C84" s="71" t="s">
        <v>28</v>
      </c>
      <c r="D84" s="77">
        <f>(0.65+6+5.2+13+16+2+0.7+2+1.9+0.9+0.6+2.65+14.8+10.3+2.7+2.2+0.6+1.5+5.9+6.4+3.6+1.6+4+1.6+27.5+27.5+1.6+2+24.5+25.6+1.7+2.5+5.6+3+0.6+2.4+26.6+23.6+8.1+6+0.5+1.6+0.3)*0.55</f>
        <v>163.90000000000003</v>
      </c>
      <c r="E84" s="8"/>
      <c r="F84" s="123">
        <f t="shared" ref="F84:F90" si="6">ROUND(D84*E84,2)</f>
        <v>0</v>
      </c>
    </row>
    <row r="85" spans="1:6" ht="30.6" customHeight="1" x14ac:dyDescent="0.25">
      <c r="A85" s="56">
        <v>8.1999999999999993</v>
      </c>
      <c r="B85" s="85" t="s">
        <v>79</v>
      </c>
      <c r="C85" s="71" t="s">
        <v>28</v>
      </c>
      <c r="D85" s="43">
        <v>222</v>
      </c>
      <c r="E85" s="8"/>
      <c r="F85" s="123">
        <f t="shared" si="6"/>
        <v>0</v>
      </c>
    </row>
    <row r="86" spans="1:6" ht="30.6" customHeight="1" x14ac:dyDescent="0.25">
      <c r="A86" s="56">
        <v>8.3000000000000007</v>
      </c>
      <c r="B86" s="55" t="s">
        <v>80</v>
      </c>
      <c r="C86" s="71" t="s">
        <v>46</v>
      </c>
      <c r="D86" s="43">
        <v>30</v>
      </c>
      <c r="E86" s="8"/>
      <c r="F86" s="123">
        <f t="shared" si="6"/>
        <v>0</v>
      </c>
    </row>
    <row r="87" spans="1:6" ht="30.6" customHeight="1" x14ac:dyDescent="0.25">
      <c r="A87" s="56">
        <v>8.4</v>
      </c>
      <c r="B87" s="55" t="s">
        <v>81</v>
      </c>
      <c r="C87" s="71" t="s">
        <v>33</v>
      </c>
      <c r="D87" s="43">
        <f>(222*0.6)+53</f>
        <v>186.2</v>
      </c>
      <c r="E87" s="8"/>
      <c r="F87" s="123">
        <f t="shared" si="6"/>
        <v>0</v>
      </c>
    </row>
    <row r="88" spans="1:6" ht="30.6" customHeight="1" x14ac:dyDescent="0.25">
      <c r="A88" s="56">
        <v>8.5</v>
      </c>
      <c r="B88" s="55" t="s">
        <v>82</v>
      </c>
      <c r="C88" s="71" t="s">
        <v>46</v>
      </c>
      <c r="D88" s="43">
        <v>190</v>
      </c>
      <c r="E88" s="8"/>
      <c r="F88" s="123">
        <f t="shared" si="6"/>
        <v>0</v>
      </c>
    </row>
    <row r="89" spans="1:6" ht="30.6" customHeight="1" x14ac:dyDescent="0.25">
      <c r="A89" s="86">
        <v>8.6</v>
      </c>
      <c r="B89" s="55" t="s">
        <v>83</v>
      </c>
      <c r="C89" s="71" t="s">
        <v>46</v>
      </c>
      <c r="D89" s="43">
        <f>50+26</f>
        <v>76</v>
      </c>
      <c r="E89" s="8"/>
      <c r="F89" s="123">
        <f t="shared" si="6"/>
        <v>0</v>
      </c>
    </row>
    <row r="90" spans="1:6" ht="43.15" customHeight="1" x14ac:dyDescent="0.25">
      <c r="A90" s="57">
        <v>8.6999999999999993</v>
      </c>
      <c r="B90" s="55" t="s">
        <v>84</v>
      </c>
      <c r="C90" s="57" t="s">
        <v>28</v>
      </c>
      <c r="D90" s="38">
        <f>(92.3+120)+(18+30)</f>
        <v>260.3</v>
      </c>
      <c r="E90" s="10"/>
      <c r="F90" s="123">
        <f t="shared" si="6"/>
        <v>0</v>
      </c>
    </row>
    <row r="91" spans="1:6" ht="16.149999999999999" customHeight="1" thickBot="1" x14ac:dyDescent="0.3">
      <c r="A91" s="87"/>
      <c r="B91" s="88"/>
      <c r="C91" s="89"/>
      <c r="D91" s="90"/>
      <c r="E91" s="132" t="s">
        <v>41</v>
      </c>
      <c r="F91" s="128">
        <f>SUM(F84:F90)</f>
        <v>0</v>
      </c>
    </row>
    <row r="92" spans="1:6" ht="16.149999999999999" customHeight="1" thickBot="1" x14ac:dyDescent="0.3">
      <c r="A92" s="51"/>
      <c r="B92" s="52"/>
      <c r="C92" s="53"/>
      <c r="D92" s="54"/>
      <c r="E92" s="54"/>
      <c r="F92" s="54"/>
    </row>
    <row r="93" spans="1:6" ht="16.149999999999999" customHeight="1" x14ac:dyDescent="0.25">
      <c r="A93" s="31">
        <v>9</v>
      </c>
      <c r="B93" s="91" t="s">
        <v>85</v>
      </c>
      <c r="C93" s="92"/>
      <c r="D93" s="93"/>
      <c r="E93" s="93"/>
      <c r="F93" s="129"/>
    </row>
    <row r="94" spans="1:6" ht="54.6" customHeight="1" x14ac:dyDescent="0.25">
      <c r="A94" s="35">
        <v>9.1</v>
      </c>
      <c r="B94" s="55" t="s">
        <v>86</v>
      </c>
      <c r="C94" s="71" t="s">
        <v>28</v>
      </c>
      <c r="D94" s="43">
        <f>100+320+50+72+117+420+30</f>
        <v>1109</v>
      </c>
      <c r="E94" s="8"/>
      <c r="F94" s="123">
        <f t="shared" ref="F94:F99" si="7">ROUND(D94*E94,2)</f>
        <v>0</v>
      </c>
    </row>
    <row r="95" spans="1:6" ht="54.6" customHeight="1" x14ac:dyDescent="0.25">
      <c r="A95" s="35">
        <v>9.1999999999999993</v>
      </c>
      <c r="B95" s="55" t="s">
        <v>87</v>
      </c>
      <c r="C95" s="71" t="s">
        <v>28</v>
      </c>
      <c r="D95" s="43">
        <f>55+98+36+11.5+11+11+31+85+102+40+36.7</f>
        <v>517.20000000000005</v>
      </c>
      <c r="E95" s="8"/>
      <c r="F95" s="123">
        <f t="shared" si="7"/>
        <v>0</v>
      </c>
    </row>
    <row r="96" spans="1:6" ht="54.6" customHeight="1" x14ac:dyDescent="0.25">
      <c r="A96" s="35">
        <v>9.3000000000000007</v>
      </c>
      <c r="B96" s="55" t="s">
        <v>88</v>
      </c>
      <c r="C96" s="71" t="s">
        <v>28</v>
      </c>
      <c r="D96" s="43">
        <f>2+3+3+6+10.5+5.7+5+16.5+6.4+5.3+1.6+8+13+24.8+17.9+12+5+4.6+19.5</f>
        <v>169.79999999999998</v>
      </c>
      <c r="E96" s="8"/>
      <c r="F96" s="123">
        <f t="shared" si="7"/>
        <v>0</v>
      </c>
    </row>
    <row r="97" spans="1:6" ht="34.9" customHeight="1" x14ac:dyDescent="0.25">
      <c r="A97" s="35">
        <v>9.4</v>
      </c>
      <c r="B97" s="55" t="s">
        <v>89</v>
      </c>
      <c r="C97" s="71" t="s">
        <v>28</v>
      </c>
      <c r="D97" s="43">
        <f>D96+D95+D94</f>
        <v>1796</v>
      </c>
      <c r="E97" s="8"/>
      <c r="F97" s="123">
        <f t="shared" si="7"/>
        <v>0</v>
      </c>
    </row>
    <row r="98" spans="1:6" ht="16.149999999999999" customHeight="1" x14ac:dyDescent="0.25">
      <c r="A98" s="35">
        <v>9.5</v>
      </c>
      <c r="B98" s="55" t="s">
        <v>114</v>
      </c>
      <c r="C98" s="71" t="s">
        <v>46</v>
      </c>
      <c r="D98" s="43">
        <v>30</v>
      </c>
      <c r="E98" s="8"/>
      <c r="F98" s="123">
        <f t="shared" si="7"/>
        <v>0</v>
      </c>
    </row>
    <row r="99" spans="1:6" ht="34.9" customHeight="1" x14ac:dyDescent="0.25">
      <c r="A99" s="35">
        <v>9.6</v>
      </c>
      <c r="B99" s="55" t="s">
        <v>115</v>
      </c>
      <c r="C99" s="71" t="s">
        <v>37</v>
      </c>
      <c r="D99" s="43">
        <f>115+35+50+14+34+60+29.9</f>
        <v>337.9</v>
      </c>
      <c r="E99" s="8"/>
      <c r="F99" s="123">
        <f t="shared" si="7"/>
        <v>0</v>
      </c>
    </row>
    <row r="100" spans="1:6" ht="16.149999999999999" customHeight="1" thickBot="1" x14ac:dyDescent="0.3">
      <c r="A100" s="47"/>
      <c r="B100" s="88"/>
      <c r="C100" s="89"/>
      <c r="D100" s="90"/>
      <c r="E100" s="132" t="s">
        <v>41</v>
      </c>
      <c r="F100" s="128">
        <f>SUM(F94:F99)</f>
        <v>0</v>
      </c>
    </row>
    <row r="101" spans="1:6" ht="16.149999999999999" customHeight="1" thickBot="1" x14ac:dyDescent="0.3">
      <c r="A101" s="51"/>
      <c r="B101" s="52"/>
      <c r="C101" s="53"/>
      <c r="D101" s="54"/>
      <c r="E101" s="54"/>
      <c r="F101" s="54"/>
    </row>
    <row r="102" spans="1:6" ht="16.149999999999999" customHeight="1" x14ac:dyDescent="0.25">
      <c r="A102" s="94">
        <v>10</v>
      </c>
      <c r="B102" s="82" t="s">
        <v>90</v>
      </c>
      <c r="C102" s="83"/>
      <c r="D102" s="84"/>
      <c r="E102" s="84"/>
      <c r="F102" s="127"/>
    </row>
    <row r="103" spans="1:6" ht="44.45" customHeight="1" x14ac:dyDescent="0.25">
      <c r="A103" s="56">
        <v>10.1</v>
      </c>
      <c r="B103" s="55" t="s">
        <v>91</v>
      </c>
      <c r="C103" s="71" t="s">
        <v>46</v>
      </c>
      <c r="D103" s="43">
        <v>6</v>
      </c>
      <c r="E103" s="8"/>
      <c r="F103" s="123">
        <f t="shared" ref="F103:F109" si="8">ROUND(D103*E103,2)</f>
        <v>0</v>
      </c>
    </row>
    <row r="104" spans="1:6" ht="112.15" customHeight="1" x14ac:dyDescent="0.25">
      <c r="A104" s="56">
        <v>10.199999999999999</v>
      </c>
      <c r="B104" s="55" t="s">
        <v>92</v>
      </c>
      <c r="C104" s="71" t="s">
        <v>46</v>
      </c>
      <c r="D104" s="43">
        <v>6</v>
      </c>
      <c r="E104" s="8"/>
      <c r="F104" s="123">
        <f t="shared" si="8"/>
        <v>0</v>
      </c>
    </row>
    <row r="105" spans="1:6" ht="16.149999999999999" customHeight="1" x14ac:dyDescent="0.25">
      <c r="A105" s="37">
        <v>10.3</v>
      </c>
      <c r="B105" s="78" t="s">
        <v>120</v>
      </c>
      <c r="C105" s="37" t="s">
        <v>93</v>
      </c>
      <c r="D105" s="95">
        <v>3</v>
      </c>
      <c r="E105" s="8"/>
      <c r="F105" s="123">
        <f t="shared" si="8"/>
        <v>0</v>
      </c>
    </row>
    <row r="106" spans="1:6" ht="16.149999999999999" customHeight="1" x14ac:dyDescent="0.25">
      <c r="A106" s="37">
        <v>10.4</v>
      </c>
      <c r="B106" s="96" t="s">
        <v>119</v>
      </c>
      <c r="C106" s="37" t="s">
        <v>94</v>
      </c>
      <c r="D106" s="95">
        <v>15</v>
      </c>
      <c r="E106" s="8"/>
      <c r="F106" s="123">
        <f t="shared" si="8"/>
        <v>0</v>
      </c>
    </row>
    <row r="107" spans="1:6" ht="16.149999999999999" customHeight="1" x14ac:dyDescent="0.25">
      <c r="A107" s="37">
        <v>10.5</v>
      </c>
      <c r="B107" s="96" t="s">
        <v>118</v>
      </c>
      <c r="C107" s="37" t="s">
        <v>94</v>
      </c>
      <c r="D107" s="95">
        <v>65</v>
      </c>
      <c r="E107" s="8"/>
      <c r="F107" s="123">
        <f t="shared" si="8"/>
        <v>0</v>
      </c>
    </row>
    <row r="108" spans="1:6" ht="16.149999999999999" customHeight="1" x14ac:dyDescent="0.25">
      <c r="A108" s="37">
        <v>10.6</v>
      </c>
      <c r="B108" s="96" t="s">
        <v>117</v>
      </c>
      <c r="C108" s="37" t="s">
        <v>93</v>
      </c>
      <c r="D108" s="95">
        <v>3</v>
      </c>
      <c r="E108" s="8"/>
      <c r="F108" s="123">
        <f t="shared" si="8"/>
        <v>0</v>
      </c>
    </row>
    <row r="109" spans="1:6" ht="16.149999999999999" customHeight="1" x14ac:dyDescent="0.25">
      <c r="A109" s="37">
        <v>10.7</v>
      </c>
      <c r="B109" s="96" t="s">
        <v>116</v>
      </c>
      <c r="C109" s="37" t="s">
        <v>93</v>
      </c>
      <c r="D109" s="95">
        <v>1</v>
      </c>
      <c r="E109" s="8"/>
      <c r="F109" s="123">
        <f t="shared" si="8"/>
        <v>0</v>
      </c>
    </row>
    <row r="110" spans="1:6" ht="16.149999999999999" customHeight="1" thickBot="1" x14ac:dyDescent="0.3">
      <c r="A110" s="72"/>
      <c r="B110" s="73"/>
      <c r="C110" s="69"/>
      <c r="D110" s="75"/>
      <c r="E110" s="134" t="s">
        <v>41</v>
      </c>
      <c r="F110" s="125">
        <f>SUM(F103:F109)</f>
        <v>0</v>
      </c>
    </row>
    <row r="111" spans="1:6" ht="16.149999999999999" customHeight="1" thickBot="1" x14ac:dyDescent="0.3">
      <c r="A111" s="51"/>
      <c r="B111" s="52"/>
      <c r="C111" s="53"/>
      <c r="D111" s="54"/>
      <c r="E111" s="54"/>
      <c r="F111" s="54"/>
    </row>
    <row r="112" spans="1:6" ht="16.149999999999999" customHeight="1" x14ac:dyDescent="0.25">
      <c r="A112" s="94">
        <v>11</v>
      </c>
      <c r="B112" s="82" t="s">
        <v>95</v>
      </c>
      <c r="C112" s="83"/>
      <c r="D112" s="84"/>
      <c r="E112" s="84"/>
      <c r="F112" s="127"/>
    </row>
    <row r="113" spans="1:6" ht="42.6" customHeight="1" x14ac:dyDescent="0.25">
      <c r="A113" s="56">
        <v>11.1</v>
      </c>
      <c r="B113" s="55" t="s">
        <v>96</v>
      </c>
      <c r="C113" s="71" t="s">
        <v>37</v>
      </c>
      <c r="D113" s="43">
        <f>14.9+32.2+15.3+8.35+38+20.5+40</f>
        <v>169.25</v>
      </c>
      <c r="E113" s="8"/>
      <c r="F113" s="123">
        <f>ROUND(D113*E113,2)</f>
        <v>0</v>
      </c>
    </row>
    <row r="114" spans="1:6" ht="16.149999999999999" customHeight="1" thickBot="1" x14ac:dyDescent="0.3">
      <c r="A114" s="72"/>
      <c r="B114" s="73"/>
      <c r="C114" s="69"/>
      <c r="D114" s="75"/>
      <c r="E114" s="134" t="s">
        <v>41</v>
      </c>
      <c r="F114" s="125">
        <f>SUM(F113)</f>
        <v>0</v>
      </c>
    </row>
    <row r="115" spans="1:6" ht="16.149999999999999" customHeight="1" thickBot="1" x14ac:dyDescent="0.3">
      <c r="A115" s="51"/>
      <c r="B115" s="52"/>
      <c r="C115" s="53"/>
      <c r="D115" s="54"/>
      <c r="E115" s="54"/>
      <c r="F115" s="54"/>
    </row>
    <row r="116" spans="1:6" ht="16.149999999999999" customHeight="1" x14ac:dyDescent="0.25">
      <c r="A116" s="97">
        <v>12</v>
      </c>
      <c r="B116" s="82" t="s">
        <v>97</v>
      </c>
      <c r="C116" s="83"/>
      <c r="D116" s="84"/>
      <c r="E116" s="84"/>
      <c r="F116" s="127"/>
    </row>
    <row r="117" spans="1:6" ht="16.149999999999999" customHeight="1" x14ac:dyDescent="0.25">
      <c r="A117" s="56">
        <v>12.1</v>
      </c>
      <c r="B117" s="98" t="s">
        <v>121</v>
      </c>
      <c r="C117" s="99" t="s">
        <v>33</v>
      </c>
      <c r="D117" s="100">
        <f>(363*0.2)+14</f>
        <v>86.600000000000009</v>
      </c>
      <c r="E117" s="10"/>
      <c r="F117" s="123">
        <f t="shared" ref="F117:F125" si="9">ROUND(D117*E117,2)</f>
        <v>0</v>
      </c>
    </row>
    <row r="118" spans="1:6" ht="16.149999999999999" customHeight="1" x14ac:dyDescent="0.25">
      <c r="A118" s="56">
        <v>12.2</v>
      </c>
      <c r="B118" s="98" t="s">
        <v>122</v>
      </c>
      <c r="C118" s="99" t="s">
        <v>33</v>
      </c>
      <c r="D118" s="100">
        <f>(363*0.1)+2.8</f>
        <v>39.1</v>
      </c>
      <c r="E118" s="10"/>
      <c r="F118" s="123">
        <f t="shared" si="9"/>
        <v>0</v>
      </c>
    </row>
    <row r="119" spans="1:6" ht="16.149999999999999" customHeight="1" x14ac:dyDescent="0.25">
      <c r="A119" s="56">
        <v>12.3</v>
      </c>
      <c r="B119" s="55" t="s">
        <v>98</v>
      </c>
      <c r="C119" s="99" t="s">
        <v>37</v>
      </c>
      <c r="D119" s="100">
        <f>78.5+30.4+3.45+70-(50*0.2)+1.83+1.83+2.4</f>
        <v>178.41000000000005</v>
      </c>
      <c r="E119" s="10"/>
      <c r="F119" s="123">
        <f t="shared" si="9"/>
        <v>0</v>
      </c>
    </row>
    <row r="120" spans="1:6" ht="16.149999999999999" customHeight="1" x14ac:dyDescent="0.25">
      <c r="A120" s="56">
        <v>12.4</v>
      </c>
      <c r="B120" s="55" t="s">
        <v>99</v>
      </c>
      <c r="C120" s="99" t="s">
        <v>28</v>
      </c>
      <c r="D120" s="100">
        <f>14.7+8.3+4.17+4.46+30.83+5.66+(5.39*8)+7.72+8.28+0.9+(1.46*4)+4.3+3+(70)</f>
        <v>211.28000000000003</v>
      </c>
      <c r="E120" s="10"/>
      <c r="F120" s="123">
        <f t="shared" si="9"/>
        <v>0</v>
      </c>
    </row>
    <row r="121" spans="1:6" ht="16.149999999999999" customHeight="1" x14ac:dyDescent="0.25">
      <c r="A121" s="56">
        <v>12.5</v>
      </c>
      <c r="B121" s="55" t="s">
        <v>100</v>
      </c>
      <c r="C121" s="99" t="s">
        <v>37</v>
      </c>
      <c r="D121" s="100">
        <f>81+32-(24*0.2)+1.9+3</f>
        <v>113.10000000000001</v>
      </c>
      <c r="E121" s="10"/>
      <c r="F121" s="123">
        <f t="shared" si="9"/>
        <v>0</v>
      </c>
    </row>
    <row r="122" spans="1:6" ht="16.149999999999999" customHeight="1" x14ac:dyDescent="0.25">
      <c r="A122" s="56">
        <v>12.6</v>
      </c>
      <c r="B122" s="55" t="s">
        <v>101</v>
      </c>
      <c r="C122" s="99" t="s">
        <v>28</v>
      </c>
      <c r="D122" s="100">
        <f>2.92+2.87+0.98+2.3+(4*2.44)+2.3+1+3.7+3.47+1+2.67+(8*2.52)+1+2.9+3.3+1.6+2.12+1.48+1.49+(2.45*4)+8+8</f>
        <v>92.82</v>
      </c>
      <c r="E122" s="10"/>
      <c r="F122" s="123">
        <f t="shared" si="9"/>
        <v>0</v>
      </c>
    </row>
    <row r="123" spans="1:6" ht="40.15" customHeight="1" x14ac:dyDescent="0.25">
      <c r="A123" s="56">
        <v>12.7</v>
      </c>
      <c r="B123" s="55" t="s">
        <v>123</v>
      </c>
      <c r="C123" s="99" t="s">
        <v>37</v>
      </c>
      <c r="D123" s="100">
        <f>74+74+30.4+(2.1*5)+2.7+(4.67*3)+(3.12*8)+(4.6*3)+(2.88*4)+(4.36*4)+(2*4)+(3.5*2)+(3*3)+(7*2)+(92)</f>
        <v>403.33000000000004</v>
      </c>
      <c r="E123" s="10"/>
      <c r="F123" s="123">
        <f t="shared" si="9"/>
        <v>0</v>
      </c>
    </row>
    <row r="124" spans="1:6" ht="34.9" customHeight="1" x14ac:dyDescent="0.25">
      <c r="A124" s="56">
        <v>12.8</v>
      </c>
      <c r="B124" s="55" t="s">
        <v>102</v>
      </c>
      <c r="C124" s="57" t="s">
        <v>37</v>
      </c>
      <c r="D124" s="38">
        <f>3.7*2</f>
        <v>7.4</v>
      </c>
      <c r="E124" s="10"/>
      <c r="F124" s="123">
        <f t="shared" si="9"/>
        <v>0</v>
      </c>
    </row>
    <row r="125" spans="1:6" ht="40.15" customHeight="1" x14ac:dyDescent="0.25">
      <c r="A125" s="56">
        <v>12.9</v>
      </c>
      <c r="B125" s="101" t="s">
        <v>124</v>
      </c>
      <c r="C125" s="57" t="s">
        <v>33</v>
      </c>
      <c r="D125" s="100">
        <v>1.72</v>
      </c>
      <c r="E125" s="10"/>
      <c r="F125" s="123">
        <f t="shared" si="9"/>
        <v>0</v>
      </c>
    </row>
    <row r="126" spans="1:6" ht="16.149999999999999" customHeight="1" thickBot="1" x14ac:dyDescent="0.3">
      <c r="A126" s="87"/>
      <c r="B126" s="102"/>
      <c r="C126" s="103"/>
      <c r="D126" s="104"/>
      <c r="E126" s="62" t="s">
        <v>41</v>
      </c>
      <c r="F126" s="124">
        <f>SUM(F117:F125)</f>
        <v>0</v>
      </c>
    </row>
    <row r="127" spans="1:6" ht="16.149999999999999" customHeight="1" thickBot="1" x14ac:dyDescent="0.3">
      <c r="A127" s="51"/>
      <c r="B127" s="52"/>
      <c r="C127" s="53"/>
      <c r="D127" s="54"/>
      <c r="E127" s="54"/>
      <c r="F127" s="54"/>
    </row>
    <row r="128" spans="1:6" ht="16.149999999999999" customHeight="1" x14ac:dyDescent="0.25">
      <c r="A128" s="97">
        <v>13</v>
      </c>
      <c r="B128" s="82" t="s">
        <v>103</v>
      </c>
      <c r="C128" s="83"/>
      <c r="D128" s="84"/>
      <c r="E128" s="84"/>
      <c r="F128" s="127"/>
    </row>
    <row r="129" spans="1:6" ht="30.6" customHeight="1" x14ac:dyDescent="0.25">
      <c r="A129" s="105">
        <v>13.1</v>
      </c>
      <c r="B129" s="106" t="s">
        <v>125</v>
      </c>
      <c r="C129" s="4" t="s">
        <v>58</v>
      </c>
      <c r="D129" s="107">
        <v>134</v>
      </c>
      <c r="E129" s="7"/>
      <c r="F129" s="123">
        <f>ROUND(D129*E129,2)</f>
        <v>0</v>
      </c>
    </row>
    <row r="130" spans="1:6" ht="16.149999999999999" customHeight="1" thickBot="1" x14ac:dyDescent="0.3">
      <c r="A130" s="72"/>
      <c r="B130" s="108"/>
      <c r="C130" s="74"/>
      <c r="D130" s="109"/>
      <c r="E130" s="62" t="s">
        <v>41</v>
      </c>
      <c r="F130" s="124">
        <f>SUM(F129)</f>
        <v>0</v>
      </c>
    </row>
    <row r="131" spans="1:6" ht="16.149999999999999" customHeight="1" thickBot="1" x14ac:dyDescent="0.3">
      <c r="A131" s="63"/>
      <c r="B131" s="110"/>
      <c r="C131" s="63"/>
      <c r="D131" s="111"/>
      <c r="E131" s="54"/>
      <c r="F131" s="54"/>
    </row>
    <row r="132" spans="1:6" ht="16.149999999999999" customHeight="1" x14ac:dyDescent="0.25">
      <c r="A132" s="31">
        <v>14</v>
      </c>
      <c r="B132" s="32" t="s">
        <v>104</v>
      </c>
      <c r="C132" s="33"/>
      <c r="D132" s="34"/>
      <c r="E132" s="34"/>
      <c r="F132" s="122"/>
    </row>
    <row r="133" spans="1:6" ht="12" customHeight="1" x14ac:dyDescent="0.25">
      <c r="A133" s="35">
        <v>14.1</v>
      </c>
      <c r="B133" s="78" t="s">
        <v>126</v>
      </c>
      <c r="C133" s="37" t="s">
        <v>94</v>
      </c>
      <c r="D133" s="95">
        <f>ROUND(5.6+3.5+11.3+10.5,0)</f>
        <v>31</v>
      </c>
      <c r="E133" s="11"/>
      <c r="F133" s="123">
        <f t="shared" ref="F133:F135" si="10">ROUND(D133*E133,2)</f>
        <v>0</v>
      </c>
    </row>
    <row r="134" spans="1:6" ht="33" customHeight="1" x14ac:dyDescent="0.25">
      <c r="A134" s="35">
        <v>14.2</v>
      </c>
      <c r="B134" s="96" t="s">
        <v>127</v>
      </c>
      <c r="C134" s="37" t="s">
        <v>93</v>
      </c>
      <c r="D134" s="95">
        <v>1</v>
      </c>
      <c r="E134" s="11"/>
      <c r="F134" s="123">
        <f t="shared" si="10"/>
        <v>0</v>
      </c>
    </row>
    <row r="135" spans="1:6" ht="33" customHeight="1" x14ac:dyDescent="0.25">
      <c r="A135" s="112">
        <v>14.3</v>
      </c>
      <c r="B135" s="113" t="s">
        <v>128</v>
      </c>
      <c r="C135" s="114" t="s">
        <v>94</v>
      </c>
      <c r="D135" s="115">
        <f>50+50</f>
        <v>100</v>
      </c>
      <c r="E135" s="11"/>
      <c r="F135" s="123">
        <f t="shared" si="10"/>
        <v>0</v>
      </c>
    </row>
    <row r="136" spans="1:6" ht="16.899999999999999" customHeight="1" thickBot="1" x14ac:dyDescent="0.3">
      <c r="A136" s="116"/>
      <c r="B136" s="69"/>
      <c r="C136" s="69"/>
      <c r="D136" s="75"/>
      <c r="E136" s="132" t="s">
        <v>41</v>
      </c>
      <c r="F136" s="124">
        <f>SUM(F133:F135)</f>
        <v>0</v>
      </c>
    </row>
    <row r="137" spans="1:6" ht="16.899999999999999" customHeight="1" thickBot="1" x14ac:dyDescent="0.3">
      <c r="A137" s="63"/>
      <c r="B137" s="110"/>
      <c r="C137" s="63"/>
      <c r="D137" s="111"/>
      <c r="E137" s="54"/>
      <c r="F137" s="54"/>
    </row>
    <row r="138" spans="1:6" ht="16.899999999999999" customHeight="1" x14ac:dyDescent="0.25">
      <c r="A138" s="31">
        <v>15</v>
      </c>
      <c r="B138" s="32" t="s">
        <v>105</v>
      </c>
      <c r="C138" s="33"/>
      <c r="D138" s="34"/>
      <c r="E138" s="34"/>
      <c r="F138" s="122"/>
    </row>
    <row r="139" spans="1:6" ht="28.15" customHeight="1" x14ac:dyDescent="0.25">
      <c r="A139" s="35">
        <v>15.1</v>
      </c>
      <c r="B139" s="117" t="s">
        <v>129</v>
      </c>
      <c r="C139" s="37" t="s">
        <v>93</v>
      </c>
      <c r="D139" s="95">
        <v>3</v>
      </c>
      <c r="E139" s="11"/>
      <c r="F139" s="123">
        <f>ROUND(D139*E139,2)</f>
        <v>0</v>
      </c>
    </row>
    <row r="140" spans="1:6" ht="16.899999999999999" customHeight="1" thickBot="1" x14ac:dyDescent="0.3">
      <c r="A140" s="87"/>
      <c r="B140" s="102"/>
      <c r="C140" s="103"/>
      <c r="D140" s="118"/>
      <c r="E140" s="132" t="s">
        <v>41</v>
      </c>
      <c r="F140" s="124">
        <f>SUM(F139)</f>
        <v>0</v>
      </c>
    </row>
    <row r="141" spans="1:6" ht="16.899999999999999" customHeight="1" thickBot="1" x14ac:dyDescent="0.3">
      <c r="A141" s="63"/>
      <c r="B141" s="110"/>
      <c r="C141" s="63"/>
      <c r="D141" s="111"/>
      <c r="E141" s="54"/>
      <c r="F141" s="54"/>
    </row>
    <row r="142" spans="1:6" ht="34.15" customHeight="1" x14ac:dyDescent="0.25">
      <c r="A142" s="63"/>
      <c r="B142" s="119"/>
      <c r="C142" s="139" t="s">
        <v>106</v>
      </c>
      <c r="D142" s="139"/>
      <c r="E142" s="133"/>
      <c r="F142" s="130">
        <f>ROUND(SUM(F24:F141)/2,2)</f>
        <v>0</v>
      </c>
    </row>
    <row r="143" spans="1:6" ht="16.899999999999999" customHeight="1" x14ac:dyDescent="0.25">
      <c r="A143" s="120"/>
      <c r="B143" s="137" t="s">
        <v>133</v>
      </c>
      <c r="C143" s="138" t="s">
        <v>107</v>
      </c>
      <c r="D143" s="138"/>
      <c r="E143" s="12"/>
      <c r="F143" s="131">
        <f>ROUND(F142*E143,2)</f>
        <v>0</v>
      </c>
    </row>
    <row r="144" spans="1:6" ht="16.899999999999999" customHeight="1" x14ac:dyDescent="0.25">
      <c r="A144" s="120"/>
      <c r="B144" s="137"/>
      <c r="C144" s="138" t="s">
        <v>108</v>
      </c>
      <c r="D144" s="138"/>
      <c r="E144" s="12"/>
      <c r="F144" s="131">
        <f>ROUND(F142*E144,2)</f>
        <v>0</v>
      </c>
    </row>
    <row r="145" spans="1:6" ht="16.899999999999999" customHeight="1" x14ac:dyDescent="0.25">
      <c r="A145" s="120"/>
      <c r="B145" s="137"/>
      <c r="C145" s="138" t="s">
        <v>109</v>
      </c>
      <c r="D145" s="138"/>
      <c r="E145" s="12"/>
      <c r="F145" s="131">
        <f>ROUND(F142*E145,2)</f>
        <v>0</v>
      </c>
    </row>
    <row r="146" spans="1:6" ht="37.9" customHeight="1" x14ac:dyDescent="0.25">
      <c r="A146" s="120"/>
      <c r="B146" s="148"/>
      <c r="C146" s="138" t="s">
        <v>110</v>
      </c>
      <c r="D146" s="138"/>
      <c r="E146" s="12"/>
      <c r="F146" s="131">
        <f>ROUND(F144*E146,2)</f>
        <v>0</v>
      </c>
    </row>
    <row r="147" spans="1:6" ht="37.9" customHeight="1" x14ac:dyDescent="0.25">
      <c r="A147" s="120"/>
      <c r="B147" s="148"/>
      <c r="C147" s="138" t="s">
        <v>111</v>
      </c>
      <c r="D147" s="138"/>
      <c r="E147" s="138"/>
      <c r="F147" s="136"/>
    </row>
    <row r="148" spans="1:6" ht="37.9" customHeight="1" thickBot="1" x14ac:dyDescent="0.3">
      <c r="A148" s="63"/>
      <c r="B148" s="149"/>
      <c r="C148" s="147" t="s">
        <v>112</v>
      </c>
      <c r="D148" s="147"/>
      <c r="E148" s="147"/>
      <c r="F148" s="128">
        <f>ROUND(SUM(F142:F147),2)</f>
        <v>0</v>
      </c>
    </row>
    <row r="150" spans="1:6" ht="28.9" customHeight="1" x14ac:dyDescent="0.25">
      <c r="A150" s="151" t="s">
        <v>130</v>
      </c>
      <c r="B150" s="151"/>
      <c r="C150" s="151"/>
      <c r="D150" s="151"/>
      <c r="E150" s="151"/>
      <c r="F150" s="151"/>
    </row>
    <row r="151" spans="1:6" x14ac:dyDescent="0.25">
      <c r="A151" s="150" t="s">
        <v>10</v>
      </c>
      <c r="B151" s="150"/>
      <c r="C151" s="150"/>
      <c r="D151" s="150"/>
      <c r="E151" s="150"/>
      <c r="F151" s="150"/>
    </row>
    <row r="152" spans="1:6" x14ac:dyDescent="0.25">
      <c r="A152" s="153" t="s">
        <v>11</v>
      </c>
      <c r="B152" s="153"/>
      <c r="C152" s="153"/>
      <c r="D152" s="153"/>
      <c r="E152" s="153"/>
      <c r="F152" s="153"/>
    </row>
    <row r="153" spans="1:6" ht="29.45" customHeight="1" x14ac:dyDescent="0.25">
      <c r="A153" s="154" t="s">
        <v>134</v>
      </c>
      <c r="B153" s="154"/>
      <c r="C153" s="154"/>
      <c r="D153" s="154"/>
      <c r="E153" s="154"/>
      <c r="F153" s="154"/>
    </row>
    <row r="154" spans="1:6" x14ac:dyDescent="0.25">
      <c r="A154" s="155"/>
      <c r="B154" s="155"/>
      <c r="C154" s="155"/>
      <c r="D154" s="155"/>
      <c r="E154" s="155"/>
      <c r="F154" s="155"/>
    </row>
    <row r="155" spans="1:6" x14ac:dyDescent="0.25">
      <c r="A155" s="156" t="s">
        <v>12</v>
      </c>
      <c r="B155" s="156"/>
      <c r="C155" s="156"/>
      <c r="D155" s="156"/>
      <c r="E155" s="156"/>
      <c r="F155" s="156"/>
    </row>
    <row r="156" spans="1:6" x14ac:dyDescent="0.25">
      <c r="B156" s="2"/>
      <c r="E156" s="6"/>
      <c r="F156" s="6"/>
    </row>
    <row r="157" spans="1:6" x14ac:dyDescent="0.25">
      <c r="A157" s="150" t="s">
        <v>13</v>
      </c>
      <c r="B157" s="150"/>
      <c r="C157" s="150"/>
      <c r="D157" s="150"/>
      <c r="E157" s="150"/>
      <c r="F157" s="150"/>
    </row>
    <row r="158" spans="1:6" x14ac:dyDescent="0.25">
      <c r="A158" s="150" t="s">
        <v>14</v>
      </c>
      <c r="B158" s="157"/>
      <c r="C158" s="157"/>
      <c r="D158" s="157"/>
      <c r="E158" s="157"/>
      <c r="F158" s="157"/>
    </row>
    <row r="159" spans="1:6" x14ac:dyDescent="0.25">
      <c r="A159" t="s">
        <v>15</v>
      </c>
      <c r="B159" s="18"/>
      <c r="C159"/>
      <c r="D159" s="19"/>
      <c r="E159" s="20"/>
      <c r="F159" s="20"/>
    </row>
    <row r="160" spans="1:6" x14ac:dyDescent="0.25">
      <c r="A160"/>
      <c r="B160" s="18"/>
      <c r="C160"/>
      <c r="D160" s="19"/>
      <c r="E160" s="20"/>
      <c r="F160" s="20"/>
    </row>
    <row r="161" spans="1:6" x14ac:dyDescent="0.25">
      <c r="A161"/>
      <c r="B161" s="18"/>
      <c r="C161"/>
      <c r="D161" s="19"/>
      <c r="E161" s="20"/>
      <c r="F161" s="20"/>
    </row>
    <row r="162" spans="1:6" x14ac:dyDescent="0.25">
      <c r="A162" s="135" t="s">
        <v>16</v>
      </c>
      <c r="B162" s="18"/>
      <c r="C162"/>
      <c r="D162" s="19"/>
      <c r="E162" s="20"/>
      <c r="F162" s="20"/>
    </row>
    <row r="163" spans="1:6" x14ac:dyDescent="0.25">
      <c r="A163" s="3"/>
      <c r="B163" s="2"/>
      <c r="E163" s="6"/>
      <c r="F163" s="6"/>
    </row>
    <row r="164" spans="1:6" x14ac:dyDescent="0.25">
      <c r="A164" s="3"/>
      <c r="B164" s="2"/>
      <c r="E164" s="6"/>
      <c r="F164" s="6"/>
    </row>
    <row r="165" spans="1:6" x14ac:dyDescent="0.25">
      <c r="A165" s="152" t="s">
        <v>17</v>
      </c>
      <c r="B165" s="152"/>
      <c r="C165" s="152"/>
      <c r="D165" s="152"/>
      <c r="E165" s="152"/>
      <c r="F165" s="152"/>
    </row>
    <row r="166" spans="1:6" x14ac:dyDescent="0.25">
      <c r="A166" s="152" t="s">
        <v>18</v>
      </c>
      <c r="B166" s="152"/>
      <c r="C166" s="152"/>
      <c r="D166" s="152"/>
      <c r="E166" s="152"/>
      <c r="F166" s="152"/>
    </row>
    <row r="167" spans="1:6" x14ac:dyDescent="0.25">
      <c r="A167" s="152" t="s">
        <v>19</v>
      </c>
      <c r="B167" s="152"/>
      <c r="C167" s="152"/>
      <c r="D167" s="152"/>
      <c r="E167" s="152"/>
      <c r="F167" s="152"/>
    </row>
    <row r="168" spans="1:6" x14ac:dyDescent="0.25">
      <c r="B168" s="2"/>
      <c r="E168" s="6"/>
      <c r="F168" s="6"/>
    </row>
    <row r="169" spans="1:6" x14ac:dyDescent="0.25">
      <c r="B169" s="2"/>
      <c r="E169" s="6"/>
      <c r="F169" s="6"/>
    </row>
    <row r="170" spans="1:6" x14ac:dyDescent="0.25">
      <c r="B170" s="2"/>
      <c r="E170" s="6"/>
      <c r="F170" s="6"/>
    </row>
    <row r="171" spans="1:6" x14ac:dyDescent="0.25">
      <c r="B171" s="2"/>
      <c r="E171" s="6"/>
      <c r="F171" s="6"/>
    </row>
    <row r="172" spans="1:6" x14ac:dyDescent="0.25">
      <c r="B172" s="2"/>
      <c r="E172" s="6"/>
      <c r="F172" s="6"/>
    </row>
    <row r="173" spans="1:6" x14ac:dyDescent="0.25">
      <c r="B173" s="2"/>
      <c r="E173" s="6"/>
      <c r="F173" s="6"/>
    </row>
    <row r="174" spans="1:6" x14ac:dyDescent="0.25">
      <c r="B174" s="2"/>
      <c r="E174" s="6"/>
      <c r="F174" s="6"/>
    </row>
    <row r="175" spans="1:6" x14ac:dyDescent="0.25">
      <c r="B175" s="2"/>
      <c r="E175" s="6"/>
      <c r="F175" s="6"/>
    </row>
    <row r="176" spans="1:6" x14ac:dyDescent="0.25">
      <c r="B176" s="2"/>
      <c r="E176" s="6"/>
      <c r="F176" s="6"/>
    </row>
    <row r="177" spans="2:6" x14ac:dyDescent="0.25">
      <c r="B177" s="2"/>
      <c r="E177" s="6"/>
      <c r="F177" s="6"/>
    </row>
    <row r="178" spans="2:6" x14ac:dyDescent="0.25">
      <c r="B178" s="2"/>
      <c r="E178" s="6"/>
      <c r="F178" s="6"/>
    </row>
    <row r="179" spans="2:6" x14ac:dyDescent="0.25">
      <c r="B179" s="2"/>
      <c r="E179" s="6"/>
      <c r="F179" s="6"/>
    </row>
    <row r="180" spans="2:6" x14ac:dyDescent="0.25">
      <c r="B180" s="2"/>
      <c r="E180" s="6"/>
      <c r="F180" s="6"/>
    </row>
    <row r="181" spans="2:6" x14ac:dyDescent="0.25">
      <c r="B181" s="2"/>
      <c r="E181" s="6"/>
      <c r="F181" s="6"/>
    </row>
  </sheetData>
  <sheetProtection algorithmName="SHA-512" hashValue="5YfxtkLXGALb6PXHHinqgy96xO8+6qSOgH7MN5ywLIO4h59fUc+y5TfI3xtsCzuL54K2ki0BhjttVzPYh76UaQ==" saltValue="6d2PYe4Owo2AkNqqOzVNKQ==" spinCount="100000" sheet="1" objects="1" scenarios="1"/>
  <mergeCells count="28">
    <mergeCell ref="A167:F167"/>
    <mergeCell ref="A152:F152"/>
    <mergeCell ref="A153:F153"/>
    <mergeCell ref="A154:F154"/>
    <mergeCell ref="A155:F155"/>
    <mergeCell ref="A157:F157"/>
    <mergeCell ref="A158:F158"/>
    <mergeCell ref="C148:E148"/>
    <mergeCell ref="B146:B148"/>
    <mergeCell ref="A151:F151"/>
    <mergeCell ref="A150:F150"/>
    <mergeCell ref="A166:F166"/>
    <mergeCell ref="A165:F165"/>
    <mergeCell ref="A17:F17"/>
    <mergeCell ref="A19:F19"/>
    <mergeCell ref="A2:F2"/>
    <mergeCell ref="A3:F3"/>
    <mergeCell ref="A5:F5"/>
    <mergeCell ref="A7:F7"/>
    <mergeCell ref="A10:F10"/>
    <mergeCell ref="A11:F11"/>
    <mergeCell ref="B143:B145"/>
    <mergeCell ref="C147:E147"/>
    <mergeCell ref="C146:D146"/>
    <mergeCell ref="C145:D145"/>
    <mergeCell ref="C142:D142"/>
    <mergeCell ref="C143:D143"/>
    <mergeCell ref="C144:D144"/>
  </mergeCells>
  <pageMargins left="0.7" right="0.7" top="0.75" bottom="0.75" header="0.3" footer="0.3"/>
  <pageSetup paperSize="9" scale="31" fitToHeight="2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ED15E1E97E545AB1EA58E6F659755" ma:contentTypeVersion="9" ma:contentTypeDescription="Crear nuevo documento." ma:contentTypeScope="" ma:versionID="d4a8bec5969b05e85112423461b8ab5d">
  <xsd:schema xmlns:xsd="http://www.w3.org/2001/XMLSchema" xmlns:xs="http://www.w3.org/2001/XMLSchema" xmlns:p="http://schemas.microsoft.com/office/2006/metadata/properties" xmlns:ns3="edb4a288-17c0-409b-be07-d1c7bdacde27" targetNamespace="http://schemas.microsoft.com/office/2006/metadata/properties" ma:root="true" ma:fieldsID="cd00ed01b558c46be436853e5c4fe6fc" ns3:_="">
    <xsd:import namespace="edb4a288-17c0-409b-be07-d1c7bdacde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4a288-17c0-409b-be07-d1c7bdacde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92B664-17C7-4A7A-BB31-17F2FDE14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b4a288-17c0-409b-be07-d1c7bdacde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F1F90F-D9F2-47ED-B676-958424EAD882}">
  <ds:schemaRefs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db4a288-17c0-409b-be07-d1c7bdacde27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95CDF59-17BC-457D-9F3C-74C562DC3C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guerreo</dc:creator>
  <cp:lastModifiedBy>Principal</cp:lastModifiedBy>
  <dcterms:created xsi:type="dcterms:W3CDTF">2015-06-05T18:19:34Z</dcterms:created>
  <dcterms:modified xsi:type="dcterms:W3CDTF">2022-12-26T23:22:02Z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0x010100446ED15E1E97E545AB1EA58E6F659755</vt:lpwstr>
  </property>
</Properties>
</file>