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neDrive - Universidad de Nariño\1.UNIVERSIDAD DE NARIÑO\R-CONTRATOS Y CONV\2022 CONVOCATORIAS\CY-222106 - ADEC. PARANINFO\5.PONDERABLES\"/>
    </mc:Choice>
  </mc:AlternateContent>
  <xr:revisionPtr revIDLastSave="32" documentId="8_{0880FCC9-4B18-4F3C-B93C-F588CE7A7A25}" xr6:coauthVersionLast="36" xr6:coauthVersionMax="36" xr10:uidLastSave="{DC5715B1-F193-41DC-87FE-88E98F3CC477}"/>
  <bookViews>
    <workbookView xWindow="0" yWindow="0" windowWidth="20496" windowHeight="7056" xr2:uid="{00000000-000D-0000-FFFF-FFFF00000000}"/>
  </bookViews>
  <sheets>
    <sheet name="PUNTAJE" sheetId="6" r:id="rId1"/>
    <sheet name="CRITERIOS" sheetId="7" r:id="rId2"/>
    <sheet name="REV ARITMETICA" sheetId="11" r:id="rId3"/>
    <sheet name="COD. ECONOMICAS" sheetId="1" r:id="rId4"/>
    <sheet name="EXPERIENCIA PONDERABLE" sheetId="12" r:id="rId5"/>
    <sheet name="FORMA DE PAGO" sheetId="13" r:id="rId6"/>
    <sheet name="IND. NACIONAL" sheetId="3" r:id="rId7"/>
    <sheet name="DISCAPACIDAD" sheetId="14" r:id="rId8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  <c r="K168" i="11"/>
  <c r="L168" i="11" s="1"/>
  <c r="K167" i="11"/>
  <c r="L167" i="11" s="1"/>
  <c r="K165" i="11"/>
  <c r="K163" i="11"/>
  <c r="K162" i="11"/>
  <c r="L162" i="11" s="1"/>
  <c r="K160" i="11"/>
  <c r="L160" i="11" s="1"/>
  <c r="K159" i="11"/>
  <c r="L159" i="11" s="1"/>
  <c r="K154" i="11"/>
  <c r="L154" i="11" s="1"/>
  <c r="K153" i="11"/>
  <c r="L153" i="11" s="1"/>
  <c r="K152" i="11"/>
  <c r="L152" i="11" s="1"/>
  <c r="K151" i="11"/>
  <c r="L151" i="11" s="1"/>
  <c r="L155" i="11"/>
  <c r="K155" i="11"/>
  <c r="L133" i="11"/>
  <c r="K146" i="11"/>
  <c r="L146" i="11" s="1"/>
  <c r="K145" i="11"/>
  <c r="L145" i="11" s="1"/>
  <c r="K140" i="11"/>
  <c r="L140" i="11" s="1"/>
  <c r="K139" i="11"/>
  <c r="L139" i="11" s="1"/>
  <c r="K136" i="11"/>
  <c r="L136" i="11" s="1"/>
  <c r="K135" i="11"/>
  <c r="L135" i="11" s="1"/>
  <c r="K147" i="11"/>
  <c r="L147" i="11" s="1"/>
  <c r="K143" i="11"/>
  <c r="L143" i="11" s="1"/>
  <c r="K141" i="11"/>
  <c r="L141" i="11" s="1"/>
  <c r="K137" i="11"/>
  <c r="L137" i="11" s="1"/>
  <c r="K130" i="11"/>
  <c r="L130" i="11" s="1"/>
  <c r="K129" i="11"/>
  <c r="L129" i="11" s="1"/>
  <c r="L128" i="11"/>
  <c r="K128" i="11"/>
  <c r="K127" i="11"/>
  <c r="L127" i="11" s="1"/>
  <c r="K126" i="11"/>
  <c r="L126" i="11" s="1"/>
  <c r="K125" i="11"/>
  <c r="L125" i="11" s="1"/>
  <c r="K124" i="11"/>
  <c r="L124" i="11" s="1"/>
  <c r="K123" i="11"/>
  <c r="K133" i="11" s="1"/>
  <c r="M133" i="11" s="1"/>
  <c r="K122" i="11"/>
  <c r="L122" i="11" s="1"/>
  <c r="K121" i="11"/>
  <c r="L121" i="11" s="1"/>
  <c r="K131" i="11"/>
  <c r="L131" i="11" s="1"/>
  <c r="K119" i="11"/>
  <c r="L119" i="11" s="1"/>
  <c r="K116" i="11"/>
  <c r="L116" i="11" s="1"/>
  <c r="K115" i="11"/>
  <c r="L115" i="11" s="1"/>
  <c r="K114" i="11"/>
  <c r="L114" i="11" s="1"/>
  <c r="K117" i="11"/>
  <c r="L117" i="11" s="1"/>
  <c r="M119" i="11"/>
  <c r="K107" i="11"/>
  <c r="L107" i="11" s="1"/>
  <c r="K106" i="11"/>
  <c r="L106" i="11" s="1"/>
  <c r="K110" i="11"/>
  <c r="L110" i="11" s="1"/>
  <c r="L108" i="11"/>
  <c r="K108" i="11"/>
  <c r="K104" i="11"/>
  <c r="L104" i="11" s="1"/>
  <c r="K101" i="11"/>
  <c r="L101" i="11" s="1"/>
  <c r="K98" i="11"/>
  <c r="L98" i="11" s="1"/>
  <c r="K97" i="11"/>
  <c r="L97" i="11" s="1"/>
  <c r="K99" i="11"/>
  <c r="L99" i="11" s="1"/>
  <c r="K95" i="11"/>
  <c r="L95" i="11" s="1"/>
  <c r="K90" i="11"/>
  <c r="L90" i="11" s="1"/>
  <c r="M88" i="11"/>
  <c r="L88" i="11"/>
  <c r="K88" i="11"/>
  <c r="K87" i="11"/>
  <c r="L87" i="11" s="1"/>
  <c r="K86" i="11"/>
  <c r="L86" i="11" s="1"/>
  <c r="K84" i="11"/>
  <c r="L84" i="11" s="1"/>
  <c r="K82" i="11"/>
  <c r="L82" i="11" s="1"/>
  <c r="K80" i="11"/>
  <c r="L80" i="11" s="1"/>
  <c r="L78" i="11"/>
  <c r="K78" i="11"/>
  <c r="M78" i="11"/>
  <c r="L63" i="11"/>
  <c r="K63" i="11"/>
  <c r="K66" i="11"/>
  <c r="L66" i="11" s="1"/>
  <c r="L60" i="11"/>
  <c r="K60" i="11"/>
  <c r="L73" i="11"/>
  <c r="L71" i="11"/>
  <c r="L69" i="11"/>
  <c r="L67" i="11"/>
  <c r="L64" i="11"/>
  <c r="L61" i="11"/>
  <c r="L58" i="11"/>
  <c r="L56" i="11"/>
  <c r="L75" i="11"/>
  <c r="K75" i="11"/>
  <c r="K73" i="11"/>
  <c r="K71" i="11"/>
  <c r="K69" i="11"/>
  <c r="K67" i="11"/>
  <c r="K64" i="11"/>
  <c r="K61" i="11"/>
  <c r="K58" i="11"/>
  <c r="K56" i="11"/>
  <c r="M54" i="11"/>
  <c r="L54" i="11"/>
  <c r="L53" i="11"/>
  <c r="L51" i="11"/>
  <c r="K54" i="11"/>
  <c r="K53" i="11"/>
  <c r="K51" i="11"/>
  <c r="L44" i="11"/>
  <c r="L47" i="11"/>
  <c r="L45" i="11"/>
  <c r="L42" i="11"/>
  <c r="L40" i="11"/>
  <c r="K44" i="11"/>
  <c r="K47" i="11"/>
  <c r="K45" i="11"/>
  <c r="K42" i="11"/>
  <c r="K40" i="11"/>
  <c r="K49" i="11" s="1"/>
  <c r="M37" i="11"/>
  <c r="L37" i="11"/>
  <c r="K37" i="11"/>
  <c r="L19" i="11"/>
  <c r="L35" i="11"/>
  <c r="L33" i="11"/>
  <c r="L31" i="11"/>
  <c r="L29" i="11"/>
  <c r="L27" i="11"/>
  <c r="L25" i="11"/>
  <c r="L23" i="11"/>
  <c r="L21" i="11"/>
  <c r="K35" i="11"/>
  <c r="K33" i="11"/>
  <c r="K31" i="11"/>
  <c r="K29" i="11"/>
  <c r="K27" i="11"/>
  <c r="K25" i="11"/>
  <c r="K23" i="11"/>
  <c r="K21" i="11"/>
  <c r="K19" i="11"/>
  <c r="M19" i="11" s="1"/>
  <c r="L18" i="11"/>
  <c r="L17" i="11"/>
  <c r="L14" i="11"/>
  <c r="L15" i="11"/>
  <c r="L12" i="11"/>
  <c r="K18" i="11"/>
  <c r="K17" i="11"/>
  <c r="K14" i="11"/>
  <c r="K15" i="11"/>
  <c r="K12" i="11"/>
  <c r="M10" i="11"/>
  <c r="L10" i="11"/>
  <c r="K10" i="11"/>
  <c r="L8" i="11"/>
  <c r="K8" i="11"/>
  <c r="H3" i="11"/>
  <c r="A4" i="11"/>
  <c r="L163" i="11" l="1"/>
  <c r="M160" i="11"/>
  <c r="K157" i="11"/>
  <c r="K149" i="11"/>
  <c r="L123" i="11"/>
  <c r="K112" i="11"/>
  <c r="L112" i="11" s="1"/>
  <c r="M112" i="11"/>
  <c r="K102" i="11"/>
  <c r="M102" i="11" s="1"/>
  <c r="K92" i="11"/>
  <c r="M49" i="11"/>
  <c r="L49" i="11"/>
  <c r="M157" i="11" l="1"/>
  <c r="L157" i="11"/>
  <c r="L149" i="11"/>
  <c r="M149" i="11"/>
  <c r="L102" i="11"/>
  <c r="L92" i="11"/>
  <c r="M92" i="11"/>
  <c r="J5" i="6" l="1"/>
  <c r="H5" i="6"/>
  <c r="B4" i="14"/>
  <c r="B4" i="13"/>
  <c r="G5" i="6" l="1"/>
  <c r="E6" i="12"/>
  <c r="C3" i="12"/>
  <c r="B3" i="12"/>
  <c r="D9" i="1" l="1"/>
  <c r="H5" i="11"/>
  <c r="B9" i="1" l="1"/>
  <c r="F5" i="6" l="1"/>
  <c r="B4" i="3"/>
  <c r="E5" i="6" l="1"/>
  <c r="I5" i="6" l="1"/>
  <c r="C5" i="6" s="1"/>
  <c r="E2" i="7" l="1"/>
</calcChain>
</file>

<file path=xl/sharedStrings.xml><?xml version="1.0" encoding="utf-8"?>
<sst xmlns="http://schemas.openxmlformats.org/spreadsheetml/2006/main" count="388" uniqueCount="251">
  <si>
    <t>PROPONENTE 1</t>
  </si>
  <si>
    <t>CALIFICACION</t>
  </si>
  <si>
    <t>NOMBRE</t>
  </si>
  <si>
    <t>PUNTAJE TOTAL</t>
  </si>
  <si>
    <t>CONDICIONES ECONOMICAS</t>
  </si>
  <si>
    <t>APOYO A LA INDUSTRIA NACIONAL</t>
  </si>
  <si>
    <t>CALIFICACION DE LOS OFERENTES HABILITADOS</t>
  </si>
  <si>
    <t>CUMPLE</t>
  </si>
  <si>
    <t>NOMBRE DEL PROPONENTE</t>
  </si>
  <si>
    <t>REQUISITOS HABILITANTES</t>
  </si>
  <si>
    <t>CRITERIOS</t>
  </si>
  <si>
    <t>PUNTAJES PARCIALES</t>
  </si>
  <si>
    <t xml:space="preserve"> CALIFICACION DE  LAS CONDICIONES ECONOMICAS - PRECIO</t>
  </si>
  <si>
    <t xml:space="preserve"> CALIFICACION DE  APOYO A LA INDUSTRIA NACIONAL</t>
  </si>
  <si>
    <t>NOTA</t>
  </si>
  <si>
    <t>https://www.datos.gov.co/Econom-a-y-Finanzas/Tasa-de-Cambio-Representativa-del-Mercado-Historic/mcec-87by</t>
  </si>
  <si>
    <t xml:space="preserve"> revisión aritmética</t>
  </si>
  <si>
    <t xml:space="preserve">PROPONENTE 1 </t>
  </si>
  <si>
    <t>FECHA  PUBLICACION DEL INFORME DE EVALUACION DE REQUISITOS HABILITANTES DEFINITIVO</t>
  </si>
  <si>
    <t>DIA HABIL POSTERIOR A LA PUBLICACION DEL INFORME DE EVALUACION DE REQUISITOS HABILITANTES DEFINITIVO</t>
  </si>
  <si>
    <t>VALOR DE LA OFERTA</t>
  </si>
  <si>
    <t>PRESUPUESTO OFICIAL</t>
  </si>
  <si>
    <t>VALOR TRM</t>
  </si>
  <si>
    <t>METODO ASIGNADO</t>
  </si>
  <si>
    <t>PROPONENTE</t>
  </si>
  <si>
    <t>VALOR PROPUESTA DESPUES DE CORRECCION ARITMETICA</t>
  </si>
  <si>
    <t>IVA SOBRE LA UTILIDAD DE LA PROPUESTA</t>
  </si>
  <si>
    <t>VALOR PROPUESTA DESPUES DE CORRECCION ARITMETICA SIN IVA</t>
  </si>
  <si>
    <t>FORMULA PARA LA ASIGNACION DEL PUNTAJE</t>
  </si>
  <si>
    <t>ASIGNACION DE PUNTAJE</t>
  </si>
  <si>
    <t>NO PRESENTA DISCREPANCIAS</t>
  </si>
  <si>
    <t>ITEM</t>
  </si>
  <si>
    <t>UND</t>
  </si>
  <si>
    <t>Si se presenta alguna discrepancia entre las cantidades expresadas en letras y números, prevalecerán las cantidades expresadas en letras.</t>
  </si>
  <si>
    <t>EXPERIENCIA PONDERABLE</t>
  </si>
  <si>
    <t>UNIDAD</t>
  </si>
  <si>
    <t>CANTIDAD</t>
  </si>
  <si>
    <t>M2</t>
  </si>
  <si>
    <t>ML</t>
  </si>
  <si>
    <t xml:space="preserve"> </t>
  </si>
  <si>
    <t xml:space="preserve">PRESENTA </t>
  </si>
  <si>
    <t>PUNTAJE</t>
  </si>
  <si>
    <t>SMMLV ACREDITADOS</t>
  </si>
  <si>
    <t>ACREDITACION 1</t>
  </si>
  <si>
    <t>MONTO SMMLV</t>
  </si>
  <si>
    <t>DOCUMENTOS ACREDITACION DE EXPERIENCIA</t>
  </si>
  <si>
    <t>CODIGOS UNSPCS</t>
  </si>
  <si>
    <t>ACREDITACION 2</t>
  </si>
  <si>
    <t>ANEXO EXPERIENCIA PONDERABLE</t>
  </si>
  <si>
    <t>FORMA DE PAGO</t>
  </si>
  <si>
    <t xml:space="preserve"> CALIFICACION FORMA DE PAGO</t>
  </si>
  <si>
    <t>PERSONAL POR DISCAPACIDAD</t>
  </si>
  <si>
    <t xml:space="preserve"> CALIFICACION DE  PERSONAL CON DISCAPACIDAD</t>
  </si>
  <si>
    <t>Los proponentes deberán presentar su propuesta económica según el Anexo – “Propuesta Económica” de esta convocatoria</t>
  </si>
  <si>
    <t>El precio ofrecido en la propuesta económica debe expresarse en pesos colombianos, subtotal, valor del IVA, valor total de la propuesta, de acuerdo al formato anexo.</t>
  </si>
  <si>
    <t>LAS PROPUESTAS QUE SUPEREN EL VALOR DEL PRESUPUESTO OFICIAL O INCURRAN EN PRECIOS ARTIFICIALMENTE BAJOS SERAN DECLARADAS COMO NO ADMISIBLES Y SERAN RECHAZADAS.</t>
  </si>
  <si>
    <t>M3</t>
  </si>
  <si>
    <t>VALOR PRESUPUESTO OFICIAL</t>
  </si>
  <si>
    <t>N= NUMERO DE PROPUESTAS</t>
  </si>
  <si>
    <t>NOTA: PE=Propuesta evaluada sin iva</t>
  </si>
  <si>
    <t>MANIFESTACION DE RENUNCIA O SOLICITUD DE ANTICIPO SUSCRITA POR EL  PROPONENTE</t>
  </si>
  <si>
    <t>SOLICITUD DE ANTICIPO % SOLICITADO</t>
  </si>
  <si>
    <t>RENUCIA DEL ANTICIPO - PRESENTACION DE CREDITO APROBADO 0 SALDO CUENTA BANCARIA</t>
  </si>
  <si>
    <t>PRESENTA MANIFESTACION DE SERVICIOS NACIONALES O CON TRATO NACIONAL</t>
  </si>
  <si>
    <t>PRESENTA MANIFESTACION DE EXTRANJERO CON INCORPORACION DE COMPONENTE NACIONAL.</t>
  </si>
  <si>
    <t>NO PRESENTA</t>
  </si>
  <si>
    <t>CERTIFICACION DEL OFERENTE CERTIFICANDOEL NUMERO DE OFERENTES CON DISCAPACIDAD</t>
  </si>
  <si>
    <t>CERTIFICADO EXPEDIDO POR EL MINISTERIO DE TRABAJO</t>
  </si>
  <si>
    <t>INTEGRANTE DEL PROPONENTE PLURAL  QUE DEBER ACREDITA MINIMO EL 40% DE LA EXPERIENCIA REQUERIDA (EXPERIENCIA HABILITANTE)</t>
  </si>
  <si>
    <t>CARLOS ANDRES BURBANO ERASO</t>
  </si>
  <si>
    <t>VALOR EN NUMEROS $424.297.737,04 - VALOR EN LETRAS CUATROCIENTOS VEINTI CUATRO MILLONES DOSCIENTOS NOVENTA Y SIETE MIL SETECIENTOS TREINTA Y SIETE PESOS CON CUATRO CENTAVOS M/CTE.</t>
  </si>
  <si>
    <t>EL VALOR TOTAL DE CADA CAPITULO DE LA PROPUESTA ECONOMICA, NO PODRA SUPERAR AL DEL PRESUPUESTO OFICIAL, SI LO HICIERE, LA PROPUESTA SERA DECLARADA COMO NO ADMISIBLE Y SERÁ RECHAZADA.</t>
  </si>
  <si>
    <t>VR. UNITARIO</t>
  </si>
  <si>
    <t>VR. PARCIAL</t>
  </si>
  <si>
    <t>PRELIMINARES</t>
  </si>
  <si>
    <t>CERRAMIENTO PERIMETRAL POLISOMBRA LIMITACION CINTA PELIGRO</t>
  </si>
  <si>
    <t>TOTAL CAPITULO</t>
  </si>
  <si>
    <t>EXCAVACIONES- DEMOLICION</t>
  </si>
  <si>
    <t>DEMOLICION PISO EN CONCRETO ESPESOR 5 CM</t>
  </si>
  <si>
    <t>PAÑETE LISO PISO NIVELACION GENERAL</t>
  </si>
  <si>
    <t>RETIRO ESTRUCTURA DE MADERA PISO CUARTO TECNICO</t>
  </si>
  <si>
    <t>RETIRO ESCOMBROS GENERAL</t>
  </si>
  <si>
    <t>RETIRO LUMINARIAS</t>
  </si>
  <si>
    <t>ESTRUCTURAS EN ACERO</t>
  </si>
  <si>
    <t>ESTRUCTURA METALICA TARIMA TUBO RECTANGULAR 100 X60 CAL 16</t>
  </si>
  <si>
    <t>VIGAS IP 200 SOPORTE ENTREPISO CUARTO TECNICO</t>
  </si>
  <si>
    <t>TUBO ESTRUCTURAL CUADRADO 150 X 50 2.5 MM CORREAS NIVEL AREA CUARTO TEC</t>
  </si>
  <si>
    <t>PLATINAS 1/2 "ANCLAJE IP PARA VIGAS AREA CUARTO TECNICO</t>
  </si>
  <si>
    <t>RAMPA METALICA EN ALFAJOR CALIBRE 14 MAS PASAMANOS ACERO INOX 2"</t>
  </si>
  <si>
    <t>BORDILLOS LATERALES EN LAMINA ALFAJOR RAMPA</t>
  </si>
  <si>
    <t>ESCALERA EMERGENCIA IP 200 PELDAÑOS ALFAJOR CALIBRE 14</t>
  </si>
  <si>
    <t>PASAMANOS ACERO INOXIDABLE 2", SOPORTES Y 3 DIVISIONES EN PLATINA 3/8</t>
  </si>
  <si>
    <t>MAMPOSTERIA Y ACABADOS</t>
  </si>
  <si>
    <t>ENTREPISOS</t>
  </si>
  <si>
    <t>4,1,1</t>
  </si>
  <si>
    <t>PISO EN BOARD 20 MM NIVEL 2 AREA CUARTO TECNICO</t>
  </si>
  <si>
    <t>4,1,2</t>
  </si>
  <si>
    <t>BOARD 20 MM SUPERFICIE TARIMA +0.72, RAMPA Y PELDAÑOS TARIMA</t>
  </si>
  <si>
    <t>4,1,3</t>
  </si>
  <si>
    <t>BOARD 8MM LATERALES S TARIMA</t>
  </si>
  <si>
    <t>4,1,4</t>
  </si>
  <si>
    <t>PISO ALFOMBRA MODULAR 0,60 X 0,60 100% NILON (INCLUIDO TARIMA Y CUARTO TECNICO)</t>
  </si>
  <si>
    <t>4,1,5</t>
  </si>
  <si>
    <t>CIELO RASO PANEL YESO 12 MM NIVEL AREA CUARTO TEC</t>
  </si>
  <si>
    <t>MAMPOSTERIA</t>
  </si>
  <si>
    <t>4,2,1</t>
  </si>
  <si>
    <t>MURO EN BOARD MAS ESTRUCTURA BASE VENTANA 1.28 X 0.75</t>
  </si>
  <si>
    <t>4,2,2</t>
  </si>
  <si>
    <t>MURO BOARD LATERAL PUERTA ASCENSOR</t>
  </si>
  <si>
    <t>CARPINTERIA METALICA, MADERA Y MAMPOSTERIA</t>
  </si>
  <si>
    <t>RESTAURACION VENTANAS LATERALES 2.4 X 1.89 DETALLE 1 (LIMPIEZA, ADECUACION Y PINTURA)</t>
  </si>
  <si>
    <t>RESTAURACION VENTANAS LATERALES 2.4 X 3.15 DETALLE 1A (LIMPIEZA, RESTAURACION Y PINTURA)</t>
  </si>
  <si>
    <t>RETIRO PUERTA 1.28 X 3.15</t>
  </si>
  <si>
    <t>REEMPLAZO PUERTA POR VENTANA 1.89 X 2.4 EN MADERA COLOR BLANCO VIDRIO 5 MM</t>
  </si>
  <si>
    <t>RETIRO PUERTA 1.28 X 3.15 ACCESO ASCENSOR</t>
  </si>
  <si>
    <t>DEMOLICION MURO LATERAL EN TAPIA PARA ACCESO ASCENSOR 1.7</t>
  </si>
  <si>
    <t>RETIRO VENTANA</t>
  </si>
  <si>
    <t>DEMOLICION MURO TAPIA PARA PUERTA EMERGENCIA</t>
  </si>
  <si>
    <t>CARTERAS SUPERBOARD LATERALES PARA PUERTA EMERGENCIA</t>
  </si>
  <si>
    <t>5,9,1</t>
  </si>
  <si>
    <t>SUMINISTRO INSTALACION PUERTA CORTAFUEGO ANTIPANICO YALE CERTIFICADA UL 90 HONEYCOM</t>
  </si>
  <si>
    <t>5,9,2</t>
  </si>
  <si>
    <t>PUERTAS VIDRIO TEMPLADO Y FIJO DE 10 MM, CHAPETAS EN ACERO INOXIDABLE 304, CHAPA YALE Y MANIJA DE LUJO EN ACERO (PUERTA 1)</t>
  </si>
  <si>
    <t>5,9,3</t>
  </si>
  <si>
    <t>PUERTAS VIDRIO TEMPLADO DE 10 MM, CHAPETAS EN ACERO INOXIDABLE 304, CHAPA YALE Y MANIJA DE LUJO EN ACERO (PUERTA 2-3)</t>
  </si>
  <si>
    <t>PINTURA</t>
  </si>
  <si>
    <t>VINILO MUROS INTERNOS COLOR BLANCO AUDITORIO Y CUARTO MATERIALES PAREDES Y TECHO</t>
  </si>
  <si>
    <t>VINILO MUROS INTERNOS COLOR BLANCO AUDITORIO VIGAS TECHO</t>
  </si>
  <si>
    <t>REGATAS PARA REEMPLAZO INSTALACIONES ELECTRICAS Y DE SONIDO</t>
  </si>
  <si>
    <t>PAÑETE LISO MUROS INTERNOS</t>
  </si>
  <si>
    <t>ESTUCO</t>
  </si>
  <si>
    <t>MOBILIARIO</t>
  </si>
  <si>
    <t>SILLA PATA T, ESPALDAR PLASTICO, COJIN PLASTICO Y BRAZO FIJO EN MADERA</t>
  </si>
  <si>
    <t>INSTALACIONES ELECTRICAS INTERNAS</t>
  </si>
  <si>
    <t>ACOMETIDA PRINCIPAL</t>
  </si>
  <si>
    <t>8,1,1</t>
  </si>
  <si>
    <t>MEDIDOR ELECTRONICO 3F, MEDIDA DIRECTA ACTIVA Y REACTIVA</t>
  </si>
  <si>
    <t>8,1,2</t>
  </si>
  <si>
    <t>SISTEMA DE PUESTA A TIERRA</t>
  </si>
  <si>
    <t>8,1,3</t>
  </si>
  <si>
    <t>TABLERO GENERAL DE DISTRIBUCION</t>
  </si>
  <si>
    <t>8,1,4</t>
  </si>
  <si>
    <t>ALIMENTACION CABLE HF FR LS #4(3F+1N)+1T#8+ EMT 1"</t>
  </si>
  <si>
    <t>8,1,5</t>
  </si>
  <si>
    <t>UPS DE 3KVA, 120V, 60HZ</t>
  </si>
  <si>
    <t>CIRCUITOS ALIMENTADORES</t>
  </si>
  <si>
    <t>8,2,1</t>
  </si>
  <si>
    <t>TABLERO DE DISTRIBUCION 3F, 12 CIRC, 120/208V</t>
  </si>
  <si>
    <t>8,2,2</t>
  </si>
  <si>
    <t>TABLERO DE DISTRIBUCION 1F, 6 CIRC, 120V</t>
  </si>
  <si>
    <t>8,2,3</t>
  </si>
  <si>
    <t>TABLERO DE DISTRIBUCION 1F, 4 CIRC, 120V</t>
  </si>
  <si>
    <t>8,2,4</t>
  </si>
  <si>
    <t>ALIMENTACION CABLE HF FR LS#8(3F+1N)+1T#10 + EMT 1"</t>
  </si>
  <si>
    <t>8,2,5</t>
  </si>
  <si>
    <t>ALIMENTACION CABLE HF FR LS#10(1F+1N+1T)+ EMT 3/4"</t>
  </si>
  <si>
    <t>TOMACORRIENTES</t>
  </si>
  <si>
    <t>8,3,1</t>
  </si>
  <si>
    <t>TOMACORRIENTE NORMAL 120V - 20A</t>
  </si>
  <si>
    <t>8,3,2</t>
  </si>
  <si>
    <t>TOMACORRIENTE REGULADO 120V - 20A</t>
  </si>
  <si>
    <t>8,3,3</t>
  </si>
  <si>
    <t>TOMACORRIENTE TIPO GFCI</t>
  </si>
  <si>
    <t>8,3,4</t>
  </si>
  <si>
    <t>ALIMENTACION TOMACORRIENTES EN CABLE 12(1F+1N+1T) DUCTO PVC DE 1/2" INCLUYE REGATAS</t>
  </si>
  <si>
    <t>ILUMINACION</t>
  </si>
  <si>
    <t>8,4,1</t>
  </si>
  <si>
    <t>APLIQUE LED 12W</t>
  </si>
  <si>
    <t>8,4,2</t>
  </si>
  <si>
    <t>PANEL LED REDONDO 18W</t>
  </si>
  <si>
    <t>8,4,3</t>
  </si>
  <si>
    <t>APLIQUE LED MULTIPLE 12W</t>
  </si>
  <si>
    <t>8,4,4</t>
  </si>
  <si>
    <t>PANEL LED DOWN LIGHT 30W</t>
  </si>
  <si>
    <t>8,4,5</t>
  </si>
  <si>
    <t>LETRERO DE SALIDA</t>
  </si>
  <si>
    <t>8,4,6</t>
  </si>
  <si>
    <t>LAMPARA DE EMERGENCIA</t>
  </si>
  <si>
    <t>8,4,7</t>
  </si>
  <si>
    <t>SENSOR DE MOVIMIENTO O PRESENCIA</t>
  </si>
  <si>
    <t>8,4,8</t>
  </si>
  <si>
    <t>INTERRUPTOR SENCILLO</t>
  </si>
  <si>
    <t>8,4,9</t>
  </si>
  <si>
    <t>INTERRUPTOR DOBLE</t>
  </si>
  <si>
    <t>8,4,10</t>
  </si>
  <si>
    <t>INTERRUPTOR TRIPLE</t>
  </si>
  <si>
    <t>8,4,11</t>
  </si>
  <si>
    <t>ALIMENTACION ILUMINACION EN CABLE 12(1F+1N+1T) DUCTO PVC SCH40 DE 1/2" INCLUYE REGATAS</t>
  </si>
  <si>
    <t>SISTEMA DE VOZ Y DATOS</t>
  </si>
  <si>
    <t>8,5,1</t>
  </si>
  <si>
    <t>RACK CERRADO DE 1,2X0,6X0,6M</t>
  </si>
  <si>
    <t>8,5,2</t>
  </si>
  <si>
    <t>MULTITOMA PARA RACK 8 SERVICIOS</t>
  </si>
  <si>
    <t>8,5,3</t>
  </si>
  <si>
    <t>SWITCH DE 24 PUERTOS INCLUYE PATCH CORD CAT 6ª</t>
  </si>
  <si>
    <t>8,5,4</t>
  </si>
  <si>
    <t>PATCH PANEL DE 24 PUERTOS CAT 6A</t>
  </si>
  <si>
    <t>8,5,5</t>
  </si>
  <si>
    <t>ORGANIZADORES PARA RACK DE 0,6M</t>
  </si>
  <si>
    <t>8,5,6</t>
  </si>
  <si>
    <t>SALIDA SENCILLA DE DATOS CAT 6A NO INCLUYE CABLE UTP</t>
  </si>
  <si>
    <t>8,5,7</t>
  </si>
  <si>
    <t>SALIDA DOBLE DE DATOS CAT 6A NO INCLUYE CABLE UTP</t>
  </si>
  <si>
    <t>8,5,8</t>
  </si>
  <si>
    <t>CABLE UTP CAT 6ª</t>
  </si>
  <si>
    <t>8,5,9</t>
  </si>
  <si>
    <t>TUBERIA EMT 3/4"</t>
  </si>
  <si>
    <t>8,5,10</t>
  </si>
  <si>
    <t>BANDEJA PORTACABLE ENMALLADA DE 200x54mm</t>
  </si>
  <si>
    <t>SISTEMA DE SONIDO</t>
  </si>
  <si>
    <t>8,6,1</t>
  </si>
  <si>
    <t>AMPLIFICADOR DE AUDIO DE 4 CANALES</t>
  </si>
  <si>
    <t>8,6,2</t>
  </si>
  <si>
    <t>AMPLIFICADOR DE SONIDO</t>
  </si>
  <si>
    <t>8,6,3</t>
  </si>
  <si>
    <t>PUNTO HEMBRA PARA MICROFONOS</t>
  </si>
  <si>
    <t>8,6,4</t>
  </si>
  <si>
    <t>SALIDAS RCA</t>
  </si>
  <si>
    <t>8,6,5</t>
  </si>
  <si>
    <t>CONDUCTOR DE AUDIO DUPLEX POLARIZADO 2X18AWG + EMT 1/2"</t>
  </si>
  <si>
    <t>VARIOS</t>
  </si>
  <si>
    <t>ASEO GENERAL</t>
  </si>
  <si>
    <t>COSTO DIRECTO</t>
  </si>
  <si>
    <t>AUI 30%</t>
  </si>
  <si>
    <t>ADMINISTRACION  22%</t>
  </si>
  <si>
    <t>UTILIDAD 5%</t>
  </si>
  <si>
    <t>IMPREVISTOS 3%</t>
  </si>
  <si>
    <t>IVA SOBRE LA UTILIDAD 19%</t>
  </si>
  <si>
    <t>COSTO TOTAL</t>
  </si>
  <si>
    <t>VR. UNITARIO PROPUESTA</t>
  </si>
  <si>
    <t>VR. PARCIAL PROPUESTA</t>
  </si>
  <si>
    <t>VR. UNITARIO REVISADO</t>
  </si>
  <si>
    <t>DIFERENCIA</t>
  </si>
  <si>
    <t>VR.  CAPITULO</t>
  </si>
  <si>
    <t>DIFERENCIA CAPITULO CON PRESIPUESTO  OFICIAL</t>
  </si>
  <si>
    <t>NO CUMPLE SUPERA EL VALOR DEL CAPITULO</t>
  </si>
  <si>
    <t>NO CUMPLE SUPERA EL 0,5% DE MARGEN DE ERROR</t>
  </si>
  <si>
    <t>NO CUMPLE SUPERA EL 0,1% DE MARGEN DE ERROR</t>
  </si>
  <si>
    <t>NO CUMPLE -RECHAZADA, PRESENTA ERROR ARITMETICO POR EXCESO MAYOR AL 0,5% DEL VALOR TOTAL DEL IVA SOBRE LA UTILIDAD  Y PRESENTA ERROR ARITMETICO POR EXCESO MAYOR 0,1% DEL VALOR TOTAL DE LA PROPUESTA. INCURRIENDO EN CAUSAL DE RECHAZO 18.1.21.17. DEL PLIEGO DE CONDICIONES</t>
  </si>
  <si>
    <t>NO CUMPLE -RECHAZADA, PRESENTA MAYOR VALOR EN EL CAPITULO 3 ESTRUCTURAS EN ACERO SIENDO EL VALOR DEL PRESUPUESTO OFICIAL DE $ 48.555.260,48 Y EL VALOR OFERTADO PREVIA CORRECCION ARITMETICA DE $ 68.618.290,11 SUPERANDO EL VALOR EN $ 20.063.029,63.  INCURRIENDO EN LA CAUSAL DE RECHAZO 18,1,21,15 DEL PLIEGO DE CONDICIONES</t>
  </si>
  <si>
    <t>NO CUMPLE -RECHAZADA, UNA VEZ REALIZADA LA CORRECCION ARITMETICA LA PROPUESTA SUPERA EL VALOR DEL PRESUPUESTO OFICIAL QUE PARA ESTA CONVOCATORIA ES DE $ 425.463.506,54 Y EL VALOR OFERTADO PREVIA CORRECCION ARITMETICA ES DE $ 426.463.506,54.  INCURRIENDO EN LA CAUSAL DE RECHAZO 18,1,21,16 DEL PLIEGO DE CONDICIONES</t>
  </si>
  <si>
    <t>NO CUMPLE - RECHAZADA</t>
  </si>
  <si>
    <t>ABRIL 20 DE 2022</t>
  </si>
  <si>
    <t>ABRIL 21 DE 2022</t>
  </si>
  <si>
    <t>3,758,65</t>
  </si>
  <si>
    <t>MEDIA GEOMETRICA CON PRESUPUESTO OFICIAL</t>
  </si>
  <si>
    <t>PG= PROMEDIO GEOMETRICO</t>
  </si>
  <si>
    <t>P1</t>
  </si>
  <si>
    <t>P= 100-((PG-PE)/PG)*100)</t>
  </si>
  <si>
    <t>NO SE PUEDE DETERMINAR</t>
  </si>
  <si>
    <t>PROPUESTA RECHAZADA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</si>
</sst>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\ * #,##0.00_);_(&quot;$&quot;\ * \(#,##0.00\);_(&quot;$&quot;\ * &quot;-&quot;??_);_(@_)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entury Gothic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rgb="FFFF0000"/>
      <name val="Century Gothic"/>
      <family val="2"/>
    </font>
    <font>
      <sz val="10"/>
      <color theme="1"/>
      <name val="Century Gothic"/>
      <family val="2"/>
    </font>
    <font>
      <b/>
      <sz val="16"/>
      <color theme="1"/>
      <name val="Calibri"/>
      <family val="2"/>
      <scheme val="minor"/>
    </font>
    <font>
      <sz val="8"/>
      <color theme="1"/>
      <name val="Symbol"/>
      <family val="1"/>
      <charset val="2"/>
    </font>
    <font>
      <b/>
      <sz val="8"/>
      <color theme="1"/>
      <name val="Tahoma"/>
      <family val="2"/>
    </font>
    <font>
      <sz val="8"/>
      <color theme="1"/>
      <name val="Verdana"/>
      <family val="2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sz val="8"/>
      <name val="Century Gothic"/>
      <family val="2"/>
    </font>
    <font>
      <b/>
      <sz val="8"/>
      <color rgb="FFFF0000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DFDFDF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164" fontId="6" fillId="0" borderId="0" applyFont="0" applyFill="0" applyBorder="0" applyAlignment="0" applyProtection="0"/>
    <xf numFmtId="0" fontId="7" fillId="0" borderId="0"/>
    <xf numFmtId="0" fontId="6" fillId="0" borderId="0"/>
  </cellStyleXfs>
  <cellXfs count="16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4" fontId="0" fillId="0" borderId="0" xfId="0" applyNumberFormat="1"/>
    <xf numFmtId="0" fontId="3" fillId="0" borderId="0" xfId="1"/>
    <xf numFmtId="4" fontId="0" fillId="0" borderId="0" xfId="0" applyNumberFormat="1" applyAlignment="1">
      <alignment horizontal="left" vertical="center"/>
    </xf>
    <xf numFmtId="4" fontId="4" fillId="0" borderId="0" xfId="0" applyNumberFormat="1" applyFont="1" applyAlignment="1">
      <alignment horizontal="left" vertical="center" wrapText="1"/>
    </xf>
    <xf numFmtId="4" fontId="4" fillId="0" borderId="0" xfId="0" applyNumberFormat="1" applyFont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4" fontId="0" fillId="0" borderId="1" xfId="0" applyNumberFormat="1" applyFill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horizontal="left" vertical="center"/>
    </xf>
    <xf numFmtId="4" fontId="0" fillId="0" borderId="1" xfId="0" applyNumberForma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4" fontId="1" fillId="0" borderId="0" xfId="0" applyNumberFormat="1" applyFont="1" applyAlignment="1">
      <alignment horizontal="left"/>
    </xf>
    <xf numFmtId="0" fontId="0" fillId="0" borderId="0" xfId="0" applyAlignment="1">
      <alignment vertical="center" wrapText="1"/>
    </xf>
    <xf numFmtId="3" fontId="0" fillId="0" borderId="0" xfId="0" applyNumberFormat="1" applyAlignment="1">
      <alignment horizontal="right" vertical="center"/>
    </xf>
    <xf numFmtId="4" fontId="1" fillId="0" borderId="0" xfId="0" applyNumberFormat="1" applyFont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4" fontId="1" fillId="0" borderId="1" xfId="0" applyNumberFormat="1" applyFont="1" applyBorder="1" applyAlignment="1">
      <alignment horizontal="left" vertical="center"/>
    </xf>
    <xf numFmtId="4" fontId="9" fillId="0" borderId="1" xfId="0" applyNumberFormat="1" applyFont="1" applyBorder="1" applyAlignment="1">
      <alignment vertical="center"/>
    </xf>
    <xf numFmtId="4" fontId="0" fillId="3" borderId="1" xfId="0" applyNumberFormat="1" applyFill="1" applyBorder="1" applyAlignment="1">
      <alignment vertical="center"/>
    </xf>
    <xf numFmtId="4" fontId="0" fillId="0" borderId="0" xfId="0" applyNumberFormat="1" applyAlignment="1">
      <alignment vertical="center"/>
    </xf>
    <xf numFmtId="4" fontId="0" fillId="0" borderId="0" xfId="0" applyNumberFormat="1" applyFont="1" applyBorder="1" applyAlignment="1">
      <alignment horizontal="left" vertical="center"/>
    </xf>
    <xf numFmtId="4" fontId="1" fillId="0" borderId="0" xfId="0" applyNumberFormat="1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vertical="center"/>
    </xf>
    <xf numFmtId="4" fontId="0" fillId="0" borderId="0" xfId="0" applyNumberFormat="1" applyBorder="1" applyAlignment="1">
      <alignment vertical="center"/>
    </xf>
    <xf numFmtId="4" fontId="1" fillId="0" borderId="0" xfId="0" applyNumberFormat="1" applyFont="1"/>
    <xf numFmtId="0" fontId="0" fillId="0" borderId="1" xfId="0" applyFill="1" applyBorder="1" applyAlignment="1">
      <alignment horizontal="left" vertical="center" wrapText="1"/>
    </xf>
    <xf numFmtId="4" fontId="0" fillId="0" borderId="0" xfId="0" applyNumberFormat="1" applyAlignment="1">
      <alignment horizontal="right" vertical="center"/>
    </xf>
    <xf numFmtId="4" fontId="0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/>
    </xf>
    <xf numFmtId="4" fontId="0" fillId="0" borderId="1" xfId="0" applyNumberFormat="1" applyFont="1" applyBorder="1" applyAlignment="1">
      <alignment horizontal="left" vertical="center" wrapText="1"/>
    </xf>
    <xf numFmtId="4" fontId="1" fillId="0" borderId="0" xfId="0" applyNumberFormat="1" applyFont="1" applyAlignment="1">
      <alignment horizontal="left" wrapText="1"/>
    </xf>
    <xf numFmtId="4" fontId="1" fillId="0" borderId="1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wrapText="1"/>
    </xf>
    <xf numFmtId="0" fontId="1" fillId="0" borderId="0" xfId="0" applyFont="1" applyBorder="1" applyAlignment="1">
      <alignment vertical="center"/>
    </xf>
    <xf numFmtId="4" fontId="11" fillId="0" borderId="1" xfId="0" applyNumberFormat="1" applyFont="1" applyBorder="1" applyAlignment="1">
      <alignment vertical="center" wrapText="1"/>
    </xf>
    <xf numFmtId="4" fontId="0" fillId="0" borderId="10" xfId="0" applyNumberFormat="1" applyBorder="1" applyAlignment="1">
      <alignment horizontal="right" vertical="center"/>
    </xf>
    <xf numFmtId="4" fontId="10" fillId="0" borderId="1" xfId="0" applyNumberFormat="1" applyFont="1" applyBorder="1" applyAlignment="1">
      <alignment horizontal="right" vertical="center" wrapText="1"/>
    </xf>
    <xf numFmtId="4" fontId="11" fillId="0" borderId="10" xfId="0" applyNumberFormat="1" applyFont="1" applyBorder="1" applyAlignment="1">
      <alignment horizontal="right" vertical="center" wrapText="1"/>
    </xf>
    <xf numFmtId="0" fontId="12" fillId="0" borderId="0" xfId="0" applyFont="1"/>
    <xf numFmtId="0" fontId="1" fillId="0" borderId="1" xfId="0" applyFont="1" applyBorder="1"/>
    <xf numFmtId="0" fontId="0" fillId="0" borderId="1" xfId="0" applyBorder="1" applyAlignment="1"/>
    <xf numFmtId="0" fontId="0" fillId="0" borderId="16" xfId="0" applyBorder="1" applyAlignment="1"/>
    <xf numFmtId="0" fontId="0" fillId="0" borderId="19" xfId="0" applyFont="1" applyBorder="1" applyAlignment="1"/>
    <xf numFmtId="0" fontId="0" fillId="0" borderId="20" xfId="0" applyBorder="1" applyAlignment="1"/>
    <xf numFmtId="0" fontId="0" fillId="5" borderId="0" xfId="0" applyFill="1"/>
    <xf numFmtId="0" fontId="1" fillId="0" borderId="0" xfId="0" applyFont="1" applyAlignment="1">
      <alignment horizontal="left"/>
    </xf>
    <xf numFmtId="0" fontId="0" fillId="0" borderId="1" xfId="0" applyBorder="1" applyAlignment="1">
      <alignment vertical="center" wrapText="1"/>
    </xf>
    <xf numFmtId="4" fontId="5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vertical="center" wrapText="1"/>
    </xf>
    <xf numFmtId="4" fontId="0" fillId="0" borderId="2" xfId="0" applyNumberFormat="1" applyBorder="1" applyAlignment="1">
      <alignment horizontal="center" vertical="center" wrapText="1"/>
    </xf>
    <xf numFmtId="4" fontId="0" fillId="0" borderId="3" xfId="0" applyNumberForma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4" fontId="0" fillId="0" borderId="2" xfId="0" applyNumberFormat="1" applyFill="1" applyBorder="1" applyAlignment="1">
      <alignment horizontal="center"/>
    </xf>
    <xf numFmtId="4" fontId="0" fillId="0" borderId="4" xfId="0" applyNumberFormat="1" applyFill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4" fontId="0" fillId="0" borderId="1" xfId="0" applyNumberForma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9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4" fontId="0" fillId="0" borderId="9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1" fillId="0" borderId="0" xfId="0" applyNumberFormat="1" applyFont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4" fillId="6" borderId="1" xfId="0" applyFont="1" applyFill="1" applyBorder="1" applyAlignment="1">
      <alignment vertical="center" wrapText="1"/>
    </xf>
    <xf numFmtId="0" fontId="14" fillId="7" borderId="1" xfId="0" applyFont="1" applyFill="1" applyBorder="1" applyAlignment="1">
      <alignment horizontal="left" vertical="center" wrapText="1"/>
    </xf>
    <xf numFmtId="4" fontId="14" fillId="6" borderId="1" xfId="0" applyNumberFormat="1" applyFont="1" applyFill="1" applyBorder="1" applyAlignment="1">
      <alignment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right" vertical="center" wrapText="1"/>
    </xf>
    <xf numFmtId="4" fontId="15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7" borderId="1" xfId="0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14" fillId="6" borderId="1" xfId="0" applyFont="1" applyFill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7" borderId="1" xfId="0" applyFont="1" applyFill="1" applyBorder="1" applyAlignment="1">
      <alignment horizontal="center" vertical="center" wrapText="1"/>
    </xf>
    <xf numFmtId="4" fontId="14" fillId="6" borderId="1" xfId="0" applyNumberFormat="1" applyFont="1" applyFill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center" vertical="center" wrapText="1"/>
    </xf>
    <xf numFmtId="4" fontId="16" fillId="0" borderId="1" xfId="0" applyNumberFormat="1" applyFont="1" applyBorder="1" applyAlignment="1">
      <alignment horizontal="center" vertical="center" wrapText="1"/>
    </xf>
    <xf numFmtId="4" fontId="16" fillId="7" borderId="1" xfId="0" applyNumberFormat="1" applyFont="1" applyFill="1" applyBorder="1" applyAlignment="1">
      <alignment horizontal="center" vertical="center" wrapText="1"/>
    </xf>
    <xf numFmtId="4" fontId="15" fillId="0" borderId="1" xfId="0" applyNumberFormat="1" applyFont="1" applyBorder="1" applyAlignment="1">
      <alignment vertical="center" wrapText="1"/>
    </xf>
    <xf numFmtId="4" fontId="15" fillId="0" borderId="1" xfId="0" applyNumberFormat="1" applyFont="1" applyBorder="1" applyAlignment="1">
      <alignment vertical="center" wrapText="1"/>
    </xf>
    <xf numFmtId="4" fontId="16" fillId="0" borderId="1" xfId="0" applyNumberFormat="1" applyFont="1" applyBorder="1" applyAlignment="1">
      <alignment vertical="center" wrapText="1"/>
    </xf>
    <xf numFmtId="4" fontId="16" fillId="7" borderId="1" xfId="0" applyNumberFormat="1" applyFont="1" applyFill="1" applyBorder="1" applyAlignment="1">
      <alignment vertical="center" wrapText="1"/>
    </xf>
    <xf numFmtId="4" fontId="1" fillId="0" borderId="0" xfId="0" applyNumberFormat="1" applyFont="1" applyBorder="1" applyAlignment="1">
      <alignment vertical="center"/>
    </xf>
    <xf numFmtId="4" fontId="17" fillId="0" borderId="1" xfId="0" applyNumberFormat="1" applyFont="1" applyBorder="1" applyAlignment="1">
      <alignment vertical="center" wrapText="1"/>
    </xf>
    <xf numFmtId="4" fontId="14" fillId="0" borderId="1" xfId="0" applyNumberFormat="1" applyFont="1" applyBorder="1" applyAlignment="1">
      <alignment vertical="center" wrapText="1"/>
    </xf>
    <xf numFmtId="4" fontId="15" fillId="0" borderId="2" xfId="0" applyNumberFormat="1" applyFont="1" applyBorder="1" applyAlignment="1">
      <alignment vertical="center" wrapText="1"/>
    </xf>
    <xf numFmtId="4" fontId="15" fillId="0" borderId="3" xfId="0" applyNumberFormat="1" applyFont="1" applyBorder="1" applyAlignment="1">
      <alignment vertical="center" wrapText="1"/>
    </xf>
    <xf numFmtId="4" fontId="15" fillId="0" borderId="4" xfId="0" applyNumberFormat="1" applyFont="1" applyBorder="1" applyAlignment="1">
      <alignment vertical="center" wrapText="1"/>
    </xf>
    <xf numFmtId="4" fontId="18" fillId="0" borderId="1" xfId="0" applyNumberFormat="1" applyFont="1" applyBorder="1" applyAlignment="1">
      <alignment horizontal="right" vertical="center" wrapText="1"/>
    </xf>
    <xf numFmtId="4" fontId="18" fillId="0" borderId="1" xfId="0" applyNumberFormat="1" applyFont="1" applyBorder="1" applyAlignment="1">
      <alignment vertical="center" wrapText="1"/>
    </xf>
    <xf numFmtId="4" fontId="0" fillId="0" borderId="1" xfId="0" applyNumberFormat="1" applyBorder="1" applyAlignment="1">
      <alignment horizontal="right" vertical="center"/>
    </xf>
    <xf numFmtId="4" fontId="15" fillId="4" borderId="2" xfId="0" applyNumberFormat="1" applyFont="1" applyFill="1" applyBorder="1" applyAlignment="1">
      <alignment vertical="center" wrapText="1"/>
    </xf>
    <xf numFmtId="4" fontId="15" fillId="4" borderId="1" xfId="0" applyNumberFormat="1" applyFont="1" applyFill="1" applyBorder="1" applyAlignment="1">
      <alignment vertical="center" wrapText="1"/>
    </xf>
    <xf numFmtId="4" fontId="15" fillId="4" borderId="3" xfId="0" applyNumberFormat="1" applyFont="1" applyFill="1" applyBorder="1" applyAlignment="1">
      <alignment vertical="center" wrapText="1"/>
    </xf>
    <xf numFmtId="4" fontId="14" fillId="4" borderId="1" xfId="0" applyNumberFormat="1" applyFont="1" applyFill="1" applyBorder="1" applyAlignment="1">
      <alignment vertical="center" wrapText="1"/>
    </xf>
    <xf numFmtId="4" fontId="0" fillId="0" borderId="21" xfId="0" applyNumberForma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4" fontId="0" fillId="2" borderId="1" xfId="0" applyNumberFormat="1" applyFill="1" applyBorder="1" applyAlignment="1">
      <alignment horizontal="center" vertical="center"/>
    </xf>
    <xf numFmtId="4" fontId="0" fillId="4" borderId="1" xfId="0" applyNumberFormat="1" applyFill="1" applyBorder="1" applyAlignment="1">
      <alignment horizontal="right" vertical="center"/>
    </xf>
    <xf numFmtId="4" fontId="14" fillId="2" borderId="1" xfId="0" applyNumberFormat="1" applyFont="1" applyFill="1" applyBorder="1" applyAlignment="1">
      <alignment vertical="center" wrapText="1"/>
    </xf>
    <xf numFmtId="4" fontId="14" fillId="0" borderId="1" xfId="0" applyNumberFormat="1" applyFont="1" applyFill="1" applyBorder="1" applyAlignment="1">
      <alignment vertical="center" wrapText="1"/>
    </xf>
    <xf numFmtId="4" fontId="19" fillId="2" borderId="1" xfId="0" applyNumberFormat="1" applyFont="1" applyFill="1" applyBorder="1" applyAlignment="1">
      <alignment vertical="center" wrapText="1"/>
    </xf>
    <xf numFmtId="4" fontId="15" fillId="4" borderId="1" xfId="0" applyNumberFormat="1" applyFont="1" applyFill="1" applyBorder="1" applyAlignment="1">
      <alignment vertical="center" wrapText="1"/>
    </xf>
    <xf numFmtId="4" fontId="0" fillId="4" borderId="0" xfId="0" applyNumberFormat="1" applyFill="1" applyAlignment="1">
      <alignment horizontal="right" vertical="center"/>
    </xf>
    <xf numFmtId="4" fontId="18" fillId="4" borderId="1" xfId="0" applyNumberFormat="1" applyFont="1" applyFill="1" applyBorder="1" applyAlignment="1">
      <alignment vertical="center" wrapText="1"/>
    </xf>
    <xf numFmtId="4" fontId="0" fillId="0" borderId="1" xfId="0" applyNumberFormat="1" applyFill="1" applyBorder="1" applyAlignment="1">
      <alignment horizontal="right" vertical="center"/>
    </xf>
    <xf numFmtId="0" fontId="0" fillId="0" borderId="0" xfId="0" applyFill="1" applyAlignment="1">
      <alignment vertical="center" wrapText="1"/>
    </xf>
    <xf numFmtId="0" fontId="0" fillId="2" borderId="1" xfId="0" applyFill="1" applyBorder="1" applyAlignment="1">
      <alignment horizontal="left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4" fontId="0" fillId="0" borderId="0" xfId="0" applyNumberFormat="1" applyFont="1"/>
    <xf numFmtId="4" fontId="0" fillId="0" borderId="0" xfId="0" applyNumberFormat="1" applyFont="1" applyAlignment="1">
      <alignment wrapText="1"/>
    </xf>
    <xf numFmtId="4" fontId="0" fillId="0" borderId="0" xfId="0" applyNumberFormat="1" applyAlignment="1">
      <alignment horizontal="center" wrapText="1"/>
    </xf>
    <xf numFmtId="4" fontId="1" fillId="0" borderId="0" xfId="0" applyNumberFormat="1" applyFont="1" applyAlignment="1">
      <alignment horizontal="center" wrapText="1"/>
    </xf>
  </cellXfs>
  <cellStyles count="5">
    <cellStyle name="Hipervínculo" xfId="1" builtinId="8"/>
    <cellStyle name="Moneda 2" xfId="2" xr:uid="{00000000-0005-0000-0000-000001000000}"/>
    <cellStyle name="Normal" xfId="0" builtinId="0"/>
    <cellStyle name="Normal 2" xfId="3" xr:uid="{00000000-0005-0000-0000-000003000000}"/>
    <cellStyle name="Normal 7" xfId="4" xr:uid="{00000000-0005-0000-0000-000004000000}"/>
  </cellStyles>
  <dxfs count="0"/>
  <tableStyles count="0" defaultTableStyle="TableStyleMedium2" defaultPivotStyle="PivotStyleLight16"/>
  <colors>
    <mruColors>
      <color rgb="FF06D4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datos.gov.co/Econom-a-y-Finanzas/Tasa-de-Cambio-Representativa-del-Mercado-Historic/mcec-87by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"/>
  <sheetViews>
    <sheetView tabSelected="1" zoomScale="70" zoomScaleNormal="70" workbookViewId="0">
      <selection activeCell="B17" sqref="B17"/>
    </sheetView>
  </sheetViews>
  <sheetFormatPr baseColWidth="10" defaultRowHeight="14.4" x14ac:dyDescent="0.3"/>
  <cols>
    <col min="1" max="1" width="15" bestFit="1" customWidth="1"/>
    <col min="2" max="2" width="26.109375" customWidth="1"/>
    <col min="4" max="4" width="1.33203125" customWidth="1"/>
    <col min="5" max="5" width="23" bestFit="1" customWidth="1"/>
    <col min="6" max="8" width="17.88671875" customWidth="1"/>
    <col min="9" max="10" width="15.44140625" customWidth="1"/>
  </cols>
  <sheetData>
    <row r="1" spans="1:11" x14ac:dyDescent="0.3">
      <c r="A1" s="66" t="s">
        <v>6</v>
      </c>
      <c r="B1" s="66"/>
      <c r="C1" s="66"/>
      <c r="D1" s="66"/>
      <c r="E1" s="66"/>
      <c r="F1" s="66"/>
      <c r="G1" s="42"/>
      <c r="H1" s="59"/>
    </row>
    <row r="3" spans="1:11" ht="15" customHeight="1" x14ac:dyDescent="0.3">
      <c r="A3" s="67"/>
      <c r="B3" s="68"/>
      <c r="C3" s="64" t="s">
        <v>3</v>
      </c>
      <c r="D3" s="71"/>
      <c r="E3" s="73" t="s">
        <v>11</v>
      </c>
      <c r="F3" s="73"/>
      <c r="G3" s="73"/>
      <c r="H3" s="73"/>
      <c r="I3" s="73"/>
      <c r="J3" s="73"/>
    </row>
    <row r="4" spans="1:11" s="1" customFormat="1" ht="43.2" x14ac:dyDescent="0.3">
      <c r="A4" s="69"/>
      <c r="B4" s="70"/>
      <c r="C4" s="65"/>
      <c r="D4" s="72"/>
      <c r="E4" s="7" t="s">
        <v>10</v>
      </c>
      <c r="F4" s="7" t="s">
        <v>4</v>
      </c>
      <c r="G4" s="7" t="s">
        <v>34</v>
      </c>
      <c r="H4" s="7" t="s">
        <v>49</v>
      </c>
      <c r="I4" s="7" t="s">
        <v>5</v>
      </c>
      <c r="J4" s="7" t="s">
        <v>51</v>
      </c>
      <c r="K4" s="2"/>
    </row>
    <row r="5" spans="1:11" s="22" customFormat="1" ht="28.8" x14ac:dyDescent="0.3">
      <c r="A5" s="20" t="s">
        <v>17</v>
      </c>
      <c r="B5" s="39" t="s">
        <v>69</v>
      </c>
      <c r="C5" s="18">
        <f>SUM(F5:J5)</f>
        <v>0</v>
      </c>
      <c r="D5" s="72"/>
      <c r="E5" s="21" t="str">
        <f>+CRITERIOS!E4</f>
        <v>NO CUMPLE - RECHAZADA</v>
      </c>
      <c r="F5" s="18">
        <f>+'COD. ECONOMICAS'!G9</f>
        <v>0</v>
      </c>
      <c r="G5" s="18">
        <f>+'EXPERIENCIA PONDERABLE'!E5</f>
        <v>0</v>
      </c>
      <c r="H5" s="18">
        <f>+'FORMA DE PAGO'!F4</f>
        <v>0</v>
      </c>
      <c r="I5" s="18">
        <f>+'IND. NACIONAL'!F4</f>
        <v>0</v>
      </c>
      <c r="J5" s="18">
        <f>+DISCAPACIDAD!F4</f>
        <v>0</v>
      </c>
    </row>
  </sheetData>
  <mergeCells count="5">
    <mergeCell ref="C3:C4"/>
    <mergeCell ref="A1:F1"/>
    <mergeCell ref="A3:B4"/>
    <mergeCell ref="D3:D5"/>
    <mergeCell ref="E3:J3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0"/>
  <sheetViews>
    <sheetView zoomScale="80" zoomScaleNormal="80" workbookViewId="0">
      <pane xSplit="4" topLeftCell="E1" activePane="topRight" state="frozen"/>
      <selection pane="topRight" activeCell="L6" sqref="L6"/>
    </sheetView>
  </sheetViews>
  <sheetFormatPr baseColWidth="10" defaultColWidth="11.44140625" defaultRowHeight="14.4" x14ac:dyDescent="0.3"/>
  <cols>
    <col min="1" max="1" width="3.5546875" style="4" customWidth="1"/>
    <col min="2" max="3" width="11.44140625" style="4"/>
    <col min="4" max="4" width="21.109375" style="4" customWidth="1"/>
    <col min="5" max="8" width="11.44140625" style="4"/>
    <col min="9" max="9" width="2.109375" style="4" customWidth="1"/>
    <col min="10" max="11" width="11.44140625" style="4"/>
    <col min="12" max="12" width="78.6640625" style="4" customWidth="1"/>
    <col min="13" max="16384" width="11.44140625" style="4"/>
  </cols>
  <sheetData>
    <row r="1" spans="1:12" x14ac:dyDescent="0.3">
      <c r="A1" s="24"/>
    </row>
    <row r="2" spans="1:12" x14ac:dyDescent="0.3">
      <c r="A2" s="5"/>
      <c r="B2" s="79" t="s">
        <v>8</v>
      </c>
      <c r="C2" s="79"/>
      <c r="D2" s="79"/>
      <c r="E2" s="75" t="str">
        <f>+PUNTAJE!B5</f>
        <v>CARLOS ANDRES BURBANO ERASO</v>
      </c>
      <c r="F2" s="75"/>
      <c r="G2" s="75"/>
      <c r="H2" s="75"/>
    </row>
    <row r="4" spans="1:12" x14ac:dyDescent="0.3">
      <c r="A4" s="5"/>
      <c r="B4" s="79" t="s">
        <v>9</v>
      </c>
      <c r="C4" s="79"/>
      <c r="D4" s="79"/>
      <c r="E4" s="76" t="s">
        <v>241</v>
      </c>
      <c r="F4" s="76"/>
      <c r="G4" s="76"/>
      <c r="H4" s="76"/>
    </row>
    <row r="5" spans="1:12" ht="75" customHeight="1" x14ac:dyDescent="0.3">
      <c r="A5" s="5">
        <v>1</v>
      </c>
      <c r="B5" s="80" t="s">
        <v>53</v>
      </c>
      <c r="C5" s="81"/>
      <c r="D5" s="82"/>
      <c r="E5" s="77" t="s">
        <v>40</v>
      </c>
      <c r="F5" s="77"/>
      <c r="G5" s="77"/>
      <c r="H5" s="77"/>
    </row>
    <row r="6" spans="1:12" s="15" customFormat="1" ht="81.75" customHeight="1" x14ac:dyDescent="0.3">
      <c r="A6" s="14">
        <v>2</v>
      </c>
      <c r="B6" s="78" t="s">
        <v>54</v>
      </c>
      <c r="C6" s="78"/>
      <c r="D6" s="78"/>
      <c r="E6" s="74" t="s">
        <v>70</v>
      </c>
      <c r="F6" s="74"/>
      <c r="G6" s="74"/>
      <c r="H6" s="74"/>
    </row>
    <row r="7" spans="1:12" s="15" customFormat="1" ht="59.25" customHeight="1" x14ac:dyDescent="0.3">
      <c r="A7" s="14">
        <v>3</v>
      </c>
      <c r="B7" s="78" t="s">
        <v>33</v>
      </c>
      <c r="C7" s="78"/>
      <c r="D7" s="78"/>
      <c r="E7" s="74" t="s">
        <v>30</v>
      </c>
      <c r="F7" s="74"/>
      <c r="G7" s="74"/>
      <c r="H7" s="74"/>
    </row>
    <row r="8" spans="1:12" s="15" customFormat="1" ht="154.19999999999999" customHeight="1" x14ac:dyDescent="0.3">
      <c r="A8" s="14">
        <v>6</v>
      </c>
      <c r="B8" s="78" t="s">
        <v>16</v>
      </c>
      <c r="C8" s="78"/>
      <c r="D8" s="78"/>
      <c r="E8" s="159" t="s">
        <v>238</v>
      </c>
      <c r="F8" s="159"/>
      <c r="G8" s="159"/>
      <c r="H8" s="159"/>
      <c r="L8" s="158"/>
    </row>
    <row r="9" spans="1:12" s="15" customFormat="1" ht="124.2" customHeight="1" x14ac:dyDescent="0.3">
      <c r="A9" s="14">
        <v>7</v>
      </c>
      <c r="B9" s="78" t="s">
        <v>71</v>
      </c>
      <c r="C9" s="78"/>
      <c r="D9" s="78"/>
      <c r="E9" s="159" t="s">
        <v>239</v>
      </c>
      <c r="F9" s="159"/>
      <c r="G9" s="159"/>
      <c r="H9" s="159"/>
    </row>
    <row r="10" spans="1:12" ht="139.80000000000001" customHeight="1" x14ac:dyDescent="0.3">
      <c r="A10" s="14">
        <v>8</v>
      </c>
      <c r="B10" s="78" t="s">
        <v>55</v>
      </c>
      <c r="C10" s="78"/>
      <c r="D10" s="78"/>
      <c r="E10" s="159" t="s">
        <v>240</v>
      </c>
      <c r="F10" s="159"/>
      <c r="G10" s="159"/>
      <c r="H10" s="159"/>
    </row>
  </sheetData>
  <mergeCells count="16">
    <mergeCell ref="B10:D10"/>
    <mergeCell ref="E10:H10"/>
    <mergeCell ref="B9:D9"/>
    <mergeCell ref="E9:H9"/>
    <mergeCell ref="B8:D8"/>
    <mergeCell ref="E8:H8"/>
    <mergeCell ref="B2:D2"/>
    <mergeCell ref="E2:H2"/>
    <mergeCell ref="B4:D4"/>
    <mergeCell ref="E4:H4"/>
    <mergeCell ref="B6:D6"/>
    <mergeCell ref="E6:H6"/>
    <mergeCell ref="B5:D5"/>
    <mergeCell ref="E5:H5"/>
    <mergeCell ref="B7:D7"/>
    <mergeCell ref="E7:H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68"/>
  <sheetViews>
    <sheetView topLeftCell="A149" zoomScale="80" zoomScaleNormal="80" workbookViewId="0">
      <pane xSplit="6" topLeftCell="H1" activePane="topRight" state="frozen"/>
      <selection pane="topRight" activeCell="P35" sqref="P35"/>
    </sheetView>
  </sheetViews>
  <sheetFormatPr baseColWidth="10" defaultColWidth="11.44140625" defaultRowHeight="14.4" x14ac:dyDescent="0.3"/>
  <cols>
    <col min="1" max="1" width="6.44140625" style="47" customWidth="1"/>
    <col min="2" max="2" width="27.6640625" style="47" customWidth="1"/>
    <col min="3" max="3" width="8.21875" style="123" customWidth="1"/>
    <col min="4" max="4" width="11.109375" style="123" customWidth="1"/>
    <col min="5" max="5" width="12.5546875" style="134" customWidth="1"/>
    <col min="6" max="6" width="16.44140625" style="134" customWidth="1"/>
    <col min="7" max="7" width="2.44140625" style="25" customWidth="1"/>
    <col min="8" max="8" width="12.5546875" style="134" customWidth="1"/>
    <col min="9" max="10" width="16.44140625" style="134" customWidth="1"/>
    <col min="11" max="11" width="17" style="134" bestFit="1" customWidth="1"/>
    <col min="12" max="13" width="16.44140625" style="134" customWidth="1"/>
    <col min="14" max="14" width="27.6640625" style="134" customWidth="1"/>
    <col min="15" max="16384" width="11.44140625" style="4"/>
  </cols>
  <sheetData>
    <row r="1" spans="1:14" x14ac:dyDescent="0.3">
      <c r="A1" s="47" t="s">
        <v>21</v>
      </c>
    </row>
    <row r="2" spans="1:14" x14ac:dyDescent="0.3">
      <c r="H2" s="147" t="s">
        <v>20</v>
      </c>
      <c r="I2" s="148"/>
      <c r="J2" s="148"/>
      <c r="K2" s="148"/>
      <c r="L2" s="148"/>
      <c r="M2" s="148"/>
      <c r="N2" s="148"/>
    </row>
    <row r="3" spans="1:14" x14ac:dyDescent="0.3">
      <c r="A3" s="75" t="s">
        <v>57</v>
      </c>
      <c r="B3" s="75"/>
      <c r="C3" s="75"/>
      <c r="D3" s="75"/>
      <c r="H3" s="147">
        <f>+J168</f>
        <v>0</v>
      </c>
      <c r="I3" s="148"/>
      <c r="J3" s="148"/>
      <c r="K3" s="148"/>
      <c r="L3" s="148"/>
      <c r="M3" s="148"/>
      <c r="N3" s="148"/>
    </row>
    <row r="4" spans="1:14" x14ac:dyDescent="0.3">
      <c r="A4" s="83">
        <f>+F168</f>
        <v>425889414.19999999</v>
      </c>
      <c r="B4" s="84"/>
      <c r="C4" s="84"/>
      <c r="D4" s="85"/>
    </row>
    <row r="5" spans="1:14" x14ac:dyDescent="0.3">
      <c r="H5" s="149" t="str">
        <f>+PUNTAJE!B5</f>
        <v>CARLOS ANDRES BURBANO ERASO</v>
      </c>
      <c r="I5" s="149"/>
      <c r="J5" s="149"/>
      <c r="K5" s="149"/>
      <c r="L5" s="149"/>
      <c r="M5" s="149"/>
      <c r="N5" s="149"/>
    </row>
    <row r="6" spans="1:14" ht="30.6" x14ac:dyDescent="0.3">
      <c r="A6" s="106" t="s">
        <v>31</v>
      </c>
      <c r="B6" s="107" t="s">
        <v>2</v>
      </c>
      <c r="C6" s="109" t="s">
        <v>35</v>
      </c>
      <c r="D6" s="126" t="s">
        <v>36</v>
      </c>
      <c r="E6" s="108" t="s">
        <v>72</v>
      </c>
      <c r="F6" s="108" t="s">
        <v>73</v>
      </c>
      <c r="H6" s="126" t="s">
        <v>229</v>
      </c>
      <c r="I6" s="126" t="s">
        <v>230</v>
      </c>
      <c r="J6" s="126" t="s">
        <v>233</v>
      </c>
      <c r="K6" s="126" t="s">
        <v>231</v>
      </c>
      <c r="L6" s="126" t="s">
        <v>232</v>
      </c>
      <c r="M6" s="126" t="s">
        <v>234</v>
      </c>
      <c r="N6" s="126" t="s">
        <v>14</v>
      </c>
    </row>
    <row r="7" spans="1:14" x14ac:dyDescent="0.3">
      <c r="A7" s="109">
        <v>1</v>
      </c>
      <c r="B7" s="110" t="s">
        <v>74</v>
      </c>
      <c r="C7" s="110"/>
      <c r="D7" s="110"/>
      <c r="E7" s="110"/>
      <c r="F7" s="110"/>
      <c r="H7" s="48"/>
      <c r="I7" s="48"/>
      <c r="J7" s="48"/>
      <c r="K7" s="51"/>
      <c r="L7" s="49" t="s">
        <v>39</v>
      </c>
      <c r="M7" s="49" t="s">
        <v>39</v>
      </c>
      <c r="N7" s="49" t="s">
        <v>39</v>
      </c>
    </row>
    <row r="8" spans="1:14" x14ac:dyDescent="0.3">
      <c r="A8" s="111">
        <v>1.1000000000000001</v>
      </c>
      <c r="B8" s="112" t="s">
        <v>75</v>
      </c>
      <c r="C8" s="111" t="s">
        <v>38</v>
      </c>
      <c r="D8" s="114">
        <v>12</v>
      </c>
      <c r="E8" s="130">
        <v>14246.29</v>
      </c>
      <c r="F8" s="130">
        <v>170955.48</v>
      </c>
      <c r="H8" s="130">
        <v>14150</v>
      </c>
      <c r="I8" s="130">
        <v>169800</v>
      </c>
      <c r="J8" s="130"/>
      <c r="K8" s="137">
        <f>+H8*D8</f>
        <v>169800</v>
      </c>
      <c r="L8" s="130">
        <f>+I8-K8</f>
        <v>0</v>
      </c>
      <c r="M8" s="130"/>
      <c r="N8" s="130"/>
    </row>
    <row r="9" spans="1:14" x14ac:dyDescent="0.3">
      <c r="A9" s="111"/>
      <c r="B9" s="112"/>
      <c r="C9" s="111"/>
      <c r="D9" s="114"/>
      <c r="E9" s="130"/>
      <c r="F9" s="130"/>
      <c r="H9" s="130"/>
      <c r="I9" s="130"/>
      <c r="J9" s="130"/>
      <c r="K9" s="138"/>
      <c r="L9" s="130"/>
      <c r="M9" s="130"/>
      <c r="N9" s="130"/>
    </row>
    <row r="10" spans="1:14" ht="54" customHeight="1" x14ac:dyDescent="0.3">
      <c r="A10" s="113" t="s">
        <v>76</v>
      </c>
      <c r="B10" s="113"/>
      <c r="C10" s="113"/>
      <c r="D10" s="113"/>
      <c r="E10" s="113"/>
      <c r="F10" s="136">
        <v>170955.48</v>
      </c>
      <c r="H10" s="63"/>
      <c r="I10" s="136"/>
      <c r="J10" s="136">
        <v>169800</v>
      </c>
      <c r="K10" s="140">
        <f>SUM(K8)</f>
        <v>169800</v>
      </c>
      <c r="L10" s="136">
        <f>+J10-K10</f>
        <v>0</v>
      </c>
      <c r="M10" s="136">
        <f>+F10-K10</f>
        <v>1155.4800000000105</v>
      </c>
      <c r="N10" s="136"/>
    </row>
    <row r="11" spans="1:14" x14ac:dyDescent="0.3">
      <c r="A11" s="109">
        <v>2</v>
      </c>
      <c r="B11" s="110" t="s">
        <v>77</v>
      </c>
      <c r="C11" s="110"/>
      <c r="D11" s="110"/>
      <c r="E11" s="110"/>
      <c r="F11" s="110"/>
      <c r="H11" s="63"/>
      <c r="I11" s="61"/>
      <c r="J11" s="61"/>
      <c r="K11" s="50"/>
      <c r="L11" s="50"/>
      <c r="M11" s="50"/>
      <c r="N11" s="50"/>
    </row>
    <row r="12" spans="1:14" x14ac:dyDescent="0.3">
      <c r="A12" s="111">
        <v>2.1</v>
      </c>
      <c r="B12" s="112" t="s">
        <v>78</v>
      </c>
      <c r="C12" s="111" t="s">
        <v>37</v>
      </c>
      <c r="D12" s="114">
        <v>120</v>
      </c>
      <c r="E12" s="130">
        <v>12725.46</v>
      </c>
      <c r="F12" s="130">
        <v>1527055.2</v>
      </c>
      <c r="H12" s="130">
        <v>11000</v>
      </c>
      <c r="I12" s="130">
        <v>1320000</v>
      </c>
      <c r="J12" s="130"/>
      <c r="K12" s="137">
        <f>+H12*D12</f>
        <v>1320000</v>
      </c>
      <c r="L12" s="130">
        <f>+I12-K12</f>
        <v>0</v>
      </c>
      <c r="M12" s="130"/>
      <c r="N12" s="130"/>
    </row>
    <row r="13" spans="1:14" x14ac:dyDescent="0.3">
      <c r="A13" s="111"/>
      <c r="B13" s="112"/>
      <c r="C13" s="111"/>
      <c r="D13" s="114"/>
      <c r="E13" s="130"/>
      <c r="F13" s="130"/>
      <c r="H13" s="130"/>
      <c r="I13" s="130"/>
      <c r="J13" s="130"/>
      <c r="K13" s="138"/>
      <c r="L13" s="130"/>
      <c r="M13" s="130"/>
      <c r="N13" s="130"/>
    </row>
    <row r="14" spans="1:14" ht="20.399999999999999" x14ac:dyDescent="0.3">
      <c r="A14" s="115">
        <v>2.2000000000000002</v>
      </c>
      <c r="B14" s="116" t="s">
        <v>79</v>
      </c>
      <c r="C14" s="115" t="s">
        <v>37</v>
      </c>
      <c r="D14" s="127">
        <v>205</v>
      </c>
      <c r="E14" s="131">
        <v>16613.87</v>
      </c>
      <c r="F14" s="131">
        <v>3405843.35</v>
      </c>
      <c r="H14" s="131">
        <v>16600</v>
      </c>
      <c r="I14" s="131">
        <v>3403000</v>
      </c>
      <c r="J14" s="131"/>
      <c r="K14" s="131">
        <f>+H14*D14</f>
        <v>3403000</v>
      </c>
      <c r="L14" s="131">
        <f>+I14-K14</f>
        <v>0</v>
      </c>
      <c r="M14" s="131"/>
      <c r="N14" s="131"/>
    </row>
    <row r="15" spans="1:14" x14ac:dyDescent="0.3">
      <c r="A15" s="111">
        <v>2.2999999999999998</v>
      </c>
      <c r="B15" s="112" t="s">
        <v>80</v>
      </c>
      <c r="C15" s="111" t="s">
        <v>37</v>
      </c>
      <c r="D15" s="114">
        <v>28.5</v>
      </c>
      <c r="E15" s="130">
        <v>38652.83</v>
      </c>
      <c r="F15" s="130">
        <v>1101605.6599999999</v>
      </c>
      <c r="H15" s="130">
        <v>35600</v>
      </c>
      <c r="I15" s="130">
        <v>1014600</v>
      </c>
      <c r="J15" s="130"/>
      <c r="K15" s="137">
        <f>+H15*D15</f>
        <v>1014600</v>
      </c>
      <c r="L15" s="130">
        <f>+I15-K15</f>
        <v>0</v>
      </c>
      <c r="M15" s="130"/>
      <c r="N15" s="130"/>
    </row>
    <row r="16" spans="1:14" x14ac:dyDescent="0.3">
      <c r="A16" s="111"/>
      <c r="B16" s="112"/>
      <c r="C16" s="111"/>
      <c r="D16" s="114"/>
      <c r="E16" s="130"/>
      <c r="F16" s="130"/>
      <c r="H16" s="130"/>
      <c r="I16" s="130"/>
      <c r="J16" s="130"/>
      <c r="K16" s="138"/>
      <c r="L16" s="130"/>
      <c r="M16" s="130"/>
      <c r="N16" s="130"/>
    </row>
    <row r="17" spans="1:14" x14ac:dyDescent="0.3">
      <c r="A17" s="115">
        <v>2.4</v>
      </c>
      <c r="B17" s="116" t="s">
        <v>81</v>
      </c>
      <c r="C17" s="115" t="s">
        <v>56</v>
      </c>
      <c r="D17" s="127">
        <v>167</v>
      </c>
      <c r="E17" s="131">
        <v>28110.87</v>
      </c>
      <c r="F17" s="131">
        <v>4694515.29</v>
      </c>
      <c r="H17" s="131">
        <v>26500</v>
      </c>
      <c r="I17" s="131">
        <v>4425500</v>
      </c>
      <c r="J17" s="131"/>
      <c r="K17" s="131">
        <f t="shared" ref="K17:K18" si="0">+H17*D17</f>
        <v>4425500</v>
      </c>
      <c r="L17" s="131">
        <f t="shared" ref="L17:L18" si="1">+I17-K17</f>
        <v>0</v>
      </c>
      <c r="M17" s="131"/>
      <c r="N17" s="131"/>
    </row>
    <row r="18" spans="1:14" ht="14.4" customHeight="1" x14ac:dyDescent="0.3">
      <c r="A18" s="115">
        <v>2.5</v>
      </c>
      <c r="B18" s="116" t="s">
        <v>82</v>
      </c>
      <c r="C18" s="115" t="s">
        <v>32</v>
      </c>
      <c r="D18" s="127">
        <v>40</v>
      </c>
      <c r="E18" s="131">
        <v>15535.28</v>
      </c>
      <c r="F18" s="131">
        <v>621411.19999999995</v>
      </c>
      <c r="H18" s="131">
        <v>15600</v>
      </c>
      <c r="I18" s="131">
        <v>624000</v>
      </c>
      <c r="J18" s="131"/>
      <c r="K18" s="131">
        <f t="shared" si="0"/>
        <v>624000</v>
      </c>
      <c r="L18" s="131">
        <f t="shared" si="1"/>
        <v>0</v>
      </c>
      <c r="M18" s="131"/>
      <c r="N18" s="131"/>
    </row>
    <row r="19" spans="1:14" x14ac:dyDescent="0.3">
      <c r="A19" s="113" t="s">
        <v>76</v>
      </c>
      <c r="B19" s="113"/>
      <c r="C19" s="113"/>
      <c r="D19" s="113"/>
      <c r="E19" s="113"/>
      <c r="F19" s="136">
        <v>11350430.699999999</v>
      </c>
      <c r="H19" s="63"/>
      <c r="I19" s="136"/>
      <c r="J19" s="136">
        <v>10787100</v>
      </c>
      <c r="K19" s="141">
        <f>SUM(K12:K18)</f>
        <v>10787100</v>
      </c>
      <c r="L19" s="136">
        <f>+J19-K19</f>
        <v>0</v>
      </c>
      <c r="M19" s="136">
        <f>+F19-K19</f>
        <v>563330.69999999925</v>
      </c>
      <c r="N19" s="136"/>
    </row>
    <row r="20" spans="1:14" x14ac:dyDescent="0.3">
      <c r="A20" s="109">
        <v>3</v>
      </c>
      <c r="B20" s="110" t="s">
        <v>83</v>
      </c>
      <c r="C20" s="110"/>
      <c r="D20" s="110"/>
      <c r="E20" s="110"/>
      <c r="F20" s="110"/>
      <c r="H20" s="63"/>
      <c r="I20" s="61"/>
      <c r="J20" s="61"/>
      <c r="K20" s="50"/>
      <c r="L20" s="50"/>
      <c r="M20" s="50"/>
      <c r="N20" s="50"/>
    </row>
    <row r="21" spans="1:14" x14ac:dyDescent="0.3">
      <c r="A21" s="111">
        <v>3.1</v>
      </c>
      <c r="B21" s="112" t="s">
        <v>84</v>
      </c>
      <c r="C21" s="111" t="s">
        <v>38</v>
      </c>
      <c r="D21" s="114">
        <v>258</v>
      </c>
      <c r="E21" s="130">
        <v>87235.31</v>
      </c>
      <c r="F21" s="130">
        <v>22506709.98</v>
      </c>
      <c r="H21" s="130">
        <v>112950</v>
      </c>
      <c r="I21" s="130">
        <v>29141100</v>
      </c>
      <c r="J21" s="130"/>
      <c r="K21" s="137">
        <f>+H21*D21</f>
        <v>29141100</v>
      </c>
      <c r="L21" s="130">
        <f t="shared" ref="L21" si="2">+I21-K21</f>
        <v>0</v>
      </c>
      <c r="M21" s="130"/>
      <c r="N21" s="130"/>
    </row>
    <row r="22" spans="1:14" x14ac:dyDescent="0.3">
      <c r="A22" s="111"/>
      <c r="B22" s="112"/>
      <c r="C22" s="111"/>
      <c r="D22" s="114"/>
      <c r="E22" s="130"/>
      <c r="F22" s="130"/>
      <c r="H22" s="130"/>
      <c r="I22" s="130"/>
      <c r="J22" s="130"/>
      <c r="K22" s="138"/>
      <c r="L22" s="130"/>
      <c r="M22" s="130"/>
      <c r="N22" s="130"/>
    </row>
    <row r="23" spans="1:14" x14ac:dyDescent="0.3">
      <c r="A23" s="111">
        <v>3.2</v>
      </c>
      <c r="B23" s="112" t="s">
        <v>85</v>
      </c>
      <c r="C23" s="111" t="s">
        <v>38</v>
      </c>
      <c r="D23" s="114">
        <v>27.8</v>
      </c>
      <c r="E23" s="130">
        <v>245632.49</v>
      </c>
      <c r="F23" s="130">
        <v>6828583.2199999997</v>
      </c>
      <c r="H23" s="130">
        <v>282240</v>
      </c>
      <c r="I23" s="130">
        <v>7846272</v>
      </c>
      <c r="J23" s="130"/>
      <c r="K23" s="137">
        <f>+H23*D23</f>
        <v>7846272</v>
      </c>
      <c r="L23" s="130">
        <f t="shared" ref="L23" si="3">+I23-K23</f>
        <v>0</v>
      </c>
      <c r="M23" s="130"/>
      <c r="N23" s="130"/>
    </row>
    <row r="24" spans="1:14" x14ac:dyDescent="0.3">
      <c r="A24" s="111"/>
      <c r="B24" s="112"/>
      <c r="C24" s="111"/>
      <c r="D24" s="114"/>
      <c r="E24" s="130"/>
      <c r="F24" s="130"/>
      <c r="H24" s="130"/>
      <c r="I24" s="130"/>
      <c r="J24" s="130"/>
      <c r="K24" s="138"/>
      <c r="L24" s="130"/>
      <c r="M24" s="130"/>
      <c r="N24" s="130"/>
    </row>
    <row r="25" spans="1:14" x14ac:dyDescent="0.3">
      <c r="A25" s="111">
        <v>3.3</v>
      </c>
      <c r="B25" s="112" t="s">
        <v>86</v>
      </c>
      <c r="C25" s="111" t="s">
        <v>38</v>
      </c>
      <c r="D25" s="114">
        <v>35.700000000000003</v>
      </c>
      <c r="E25" s="130">
        <v>74557.45</v>
      </c>
      <c r="F25" s="130">
        <v>2661700.9700000002</v>
      </c>
      <c r="H25" s="130">
        <v>45600</v>
      </c>
      <c r="I25" s="130">
        <v>1627920</v>
      </c>
      <c r="J25" s="130"/>
      <c r="K25" s="137">
        <f>+H25*D25</f>
        <v>1627920.0000000002</v>
      </c>
      <c r="L25" s="130">
        <f t="shared" ref="L25" si="4">+I25-K25</f>
        <v>0</v>
      </c>
      <c r="M25" s="130"/>
      <c r="N25" s="130"/>
    </row>
    <row r="26" spans="1:14" x14ac:dyDescent="0.3">
      <c r="A26" s="111"/>
      <c r="B26" s="112"/>
      <c r="C26" s="111"/>
      <c r="D26" s="114"/>
      <c r="E26" s="130"/>
      <c r="F26" s="130"/>
      <c r="H26" s="130"/>
      <c r="I26" s="130"/>
      <c r="J26" s="130"/>
      <c r="K26" s="138"/>
      <c r="L26" s="130"/>
      <c r="M26" s="130"/>
      <c r="N26" s="130"/>
    </row>
    <row r="27" spans="1:14" x14ac:dyDescent="0.3">
      <c r="A27" s="111">
        <v>3.4</v>
      </c>
      <c r="B27" s="112" t="s">
        <v>87</v>
      </c>
      <c r="C27" s="111" t="s">
        <v>32</v>
      </c>
      <c r="D27" s="114">
        <v>4</v>
      </c>
      <c r="E27" s="130">
        <v>63792.74</v>
      </c>
      <c r="F27" s="130">
        <v>255170.96</v>
      </c>
      <c r="H27" s="130">
        <v>73400</v>
      </c>
      <c r="I27" s="130">
        <v>293600</v>
      </c>
      <c r="J27" s="130"/>
      <c r="K27" s="137">
        <f>+H27*D27</f>
        <v>293600</v>
      </c>
      <c r="L27" s="130">
        <f t="shared" ref="L27" si="5">+I27-K27</f>
        <v>0</v>
      </c>
      <c r="M27" s="130"/>
      <c r="N27" s="130"/>
    </row>
    <row r="28" spans="1:14" x14ac:dyDescent="0.3">
      <c r="A28" s="111"/>
      <c r="B28" s="112"/>
      <c r="C28" s="111"/>
      <c r="D28" s="114"/>
      <c r="E28" s="130"/>
      <c r="F28" s="130"/>
      <c r="H28" s="130"/>
      <c r="I28" s="130"/>
      <c r="J28" s="130"/>
      <c r="K28" s="138"/>
      <c r="L28" s="130"/>
      <c r="M28" s="130"/>
      <c r="N28" s="130"/>
    </row>
    <row r="29" spans="1:14" x14ac:dyDescent="0.3">
      <c r="A29" s="111">
        <v>3.5</v>
      </c>
      <c r="B29" s="112" t="s">
        <v>88</v>
      </c>
      <c r="C29" s="111" t="s">
        <v>38</v>
      </c>
      <c r="D29" s="114">
        <v>8.5</v>
      </c>
      <c r="E29" s="130">
        <v>672982.13</v>
      </c>
      <c r="F29" s="130">
        <v>5720348.1100000003</v>
      </c>
      <c r="H29" s="130">
        <v>654482.13</v>
      </c>
      <c r="I29" s="130">
        <v>5563098.1399999997</v>
      </c>
      <c r="J29" s="130"/>
      <c r="K29" s="143">
        <f>+H29*D29</f>
        <v>5563098.1050000004</v>
      </c>
      <c r="L29" s="144">
        <f t="shared" ref="L29" si="6">+I29-K29</f>
        <v>3.4999999217689037E-2</v>
      </c>
      <c r="M29" s="130"/>
      <c r="N29" s="144" t="s">
        <v>7</v>
      </c>
    </row>
    <row r="30" spans="1:14" x14ac:dyDescent="0.3">
      <c r="A30" s="111"/>
      <c r="B30" s="112"/>
      <c r="C30" s="111"/>
      <c r="D30" s="114"/>
      <c r="E30" s="130"/>
      <c r="F30" s="130"/>
      <c r="H30" s="130"/>
      <c r="I30" s="130"/>
      <c r="J30" s="130"/>
      <c r="K30" s="145"/>
      <c r="L30" s="144"/>
      <c r="M30" s="130"/>
      <c r="N30" s="144"/>
    </row>
    <row r="31" spans="1:14" x14ac:dyDescent="0.3">
      <c r="A31" s="111">
        <v>3.6</v>
      </c>
      <c r="B31" s="112" t="s">
        <v>89</v>
      </c>
      <c r="C31" s="111" t="s">
        <v>38</v>
      </c>
      <c r="D31" s="114">
        <v>17</v>
      </c>
      <c r="E31" s="130">
        <v>101251.97</v>
      </c>
      <c r="F31" s="130">
        <v>1721283.49</v>
      </c>
      <c r="H31" s="130">
        <v>118900</v>
      </c>
      <c r="I31" s="130">
        <v>2021300</v>
      </c>
      <c r="J31" s="130"/>
      <c r="K31" s="137">
        <f>+H31*D31</f>
        <v>2021300</v>
      </c>
      <c r="L31" s="130">
        <f t="shared" ref="L31" si="7">+I31-K31</f>
        <v>0</v>
      </c>
      <c r="M31" s="130"/>
      <c r="N31" s="130"/>
    </row>
    <row r="32" spans="1:14" x14ac:dyDescent="0.3">
      <c r="A32" s="111"/>
      <c r="B32" s="112"/>
      <c r="C32" s="111"/>
      <c r="D32" s="114"/>
      <c r="E32" s="130"/>
      <c r="F32" s="130"/>
      <c r="H32" s="130"/>
      <c r="I32" s="130"/>
      <c r="J32" s="130"/>
      <c r="K32" s="138"/>
      <c r="L32" s="130"/>
      <c r="M32" s="130"/>
      <c r="N32" s="130"/>
    </row>
    <row r="33" spans="1:14" x14ac:dyDescent="0.3">
      <c r="A33" s="111">
        <v>3.7</v>
      </c>
      <c r="B33" s="112" t="s">
        <v>90</v>
      </c>
      <c r="C33" s="111" t="s">
        <v>38</v>
      </c>
      <c r="D33" s="114">
        <v>7.5</v>
      </c>
      <c r="E33" s="130">
        <v>898528.78</v>
      </c>
      <c r="F33" s="130">
        <v>6738965.8200000003</v>
      </c>
      <c r="H33" s="130">
        <v>980000</v>
      </c>
      <c r="I33" s="130">
        <v>7350000</v>
      </c>
      <c r="J33" s="130"/>
      <c r="K33" s="137">
        <f>+H33*D33</f>
        <v>7350000</v>
      </c>
      <c r="L33" s="130">
        <f t="shared" ref="L33" si="8">+I33-K33</f>
        <v>0</v>
      </c>
      <c r="M33" s="130"/>
      <c r="N33" s="130"/>
    </row>
    <row r="34" spans="1:14" x14ac:dyDescent="0.3">
      <c r="A34" s="111"/>
      <c r="B34" s="112"/>
      <c r="C34" s="111"/>
      <c r="D34" s="114"/>
      <c r="E34" s="130"/>
      <c r="F34" s="130"/>
      <c r="H34" s="130"/>
      <c r="I34" s="130"/>
      <c r="J34" s="130"/>
      <c r="K34" s="138"/>
      <c r="L34" s="130"/>
      <c r="M34" s="130"/>
      <c r="N34" s="130"/>
    </row>
    <row r="35" spans="1:14" x14ac:dyDescent="0.3">
      <c r="A35" s="111">
        <v>3.8</v>
      </c>
      <c r="B35" s="112" t="s">
        <v>91</v>
      </c>
      <c r="C35" s="111" t="s">
        <v>38</v>
      </c>
      <c r="D35" s="114">
        <v>7.5</v>
      </c>
      <c r="E35" s="130">
        <v>282999.71999999997</v>
      </c>
      <c r="F35" s="130">
        <v>2122497.9</v>
      </c>
      <c r="H35" s="130">
        <v>1970000</v>
      </c>
      <c r="I35" s="130">
        <v>14775000</v>
      </c>
      <c r="J35" s="130"/>
      <c r="K35" s="137">
        <f>+H35*D35</f>
        <v>14775000</v>
      </c>
      <c r="L35" s="130">
        <f t="shared" ref="L35" si="9">+I35-K35</f>
        <v>0</v>
      </c>
      <c r="M35" s="130"/>
      <c r="N35" s="130"/>
    </row>
    <row r="36" spans="1:14" x14ac:dyDescent="0.3">
      <c r="A36" s="111"/>
      <c r="B36" s="112"/>
      <c r="C36" s="111"/>
      <c r="D36" s="114"/>
      <c r="E36" s="130"/>
      <c r="F36" s="130"/>
      <c r="H36" s="130"/>
      <c r="I36" s="130"/>
      <c r="J36" s="130"/>
      <c r="K36" s="138"/>
      <c r="L36" s="130"/>
      <c r="M36" s="130"/>
      <c r="N36" s="130"/>
    </row>
    <row r="37" spans="1:14" ht="20.399999999999999" x14ac:dyDescent="0.3">
      <c r="A37" s="113" t="s">
        <v>76</v>
      </c>
      <c r="B37" s="113"/>
      <c r="C37" s="113"/>
      <c r="D37" s="113"/>
      <c r="E37" s="113"/>
      <c r="F37" s="136">
        <v>48555260.479999997</v>
      </c>
      <c r="H37" s="40"/>
      <c r="I37" s="136"/>
      <c r="J37" s="136">
        <v>68618290</v>
      </c>
      <c r="K37" s="150">
        <f>SUM(K21:K36)</f>
        <v>68618290.105000004</v>
      </c>
      <c r="L37" s="146">
        <f>+J37-K37</f>
        <v>-0.10500000417232513</v>
      </c>
      <c r="M37" s="153">
        <f>+F37-K37</f>
        <v>-20063029.625000007</v>
      </c>
      <c r="N37" s="153" t="s">
        <v>235</v>
      </c>
    </row>
    <row r="38" spans="1:14" x14ac:dyDescent="0.3">
      <c r="A38" s="109">
        <v>4</v>
      </c>
      <c r="B38" s="110" t="s">
        <v>92</v>
      </c>
      <c r="C38" s="110"/>
      <c r="D38" s="110"/>
      <c r="E38" s="110"/>
      <c r="F38" s="110"/>
      <c r="H38" s="40"/>
      <c r="I38" s="40"/>
      <c r="J38" s="40"/>
      <c r="K38" s="40"/>
      <c r="L38" s="40"/>
      <c r="M38" s="40"/>
      <c r="N38" s="40"/>
    </row>
    <row r="39" spans="1:14" x14ac:dyDescent="0.3">
      <c r="A39" s="117">
        <v>4.0999999999999996</v>
      </c>
      <c r="B39" s="118" t="s">
        <v>93</v>
      </c>
      <c r="C39" s="124"/>
      <c r="D39" s="128"/>
      <c r="E39" s="132"/>
      <c r="F39" s="132"/>
      <c r="H39" s="132"/>
      <c r="I39" s="132"/>
      <c r="J39" s="132"/>
      <c r="K39" s="132"/>
      <c r="L39" s="132"/>
      <c r="M39" s="132"/>
      <c r="N39" s="132"/>
    </row>
    <row r="40" spans="1:14" x14ac:dyDescent="0.3">
      <c r="A40" s="111" t="s">
        <v>94</v>
      </c>
      <c r="B40" s="112" t="s">
        <v>95</v>
      </c>
      <c r="C40" s="111" t="s">
        <v>37</v>
      </c>
      <c r="D40" s="114">
        <v>30</v>
      </c>
      <c r="E40" s="130">
        <v>76968.990000000005</v>
      </c>
      <c r="F40" s="130">
        <v>2309069.7000000002</v>
      </c>
      <c r="H40" s="130">
        <v>76968.990000000005</v>
      </c>
      <c r="I40" s="130">
        <v>2309069.64</v>
      </c>
      <c r="J40" s="130"/>
      <c r="K40" s="143">
        <f>+H40*D40</f>
        <v>2309069.7000000002</v>
      </c>
      <c r="L40" s="144">
        <f t="shared" ref="L40:L42" si="10">+I40-K40</f>
        <v>-6.0000000055879354E-2</v>
      </c>
      <c r="M40" s="130"/>
      <c r="N40" s="144" t="s">
        <v>7</v>
      </c>
    </row>
    <row r="41" spans="1:14" x14ac:dyDescent="0.3">
      <c r="A41" s="111"/>
      <c r="B41" s="112"/>
      <c r="C41" s="111"/>
      <c r="D41" s="114"/>
      <c r="E41" s="130"/>
      <c r="F41" s="130"/>
      <c r="H41" s="130"/>
      <c r="I41" s="130"/>
      <c r="J41" s="130"/>
      <c r="K41" s="145"/>
      <c r="L41" s="144"/>
      <c r="M41" s="130"/>
      <c r="N41" s="144"/>
    </row>
    <row r="42" spans="1:14" x14ac:dyDescent="0.3">
      <c r="A42" s="111" t="s">
        <v>96</v>
      </c>
      <c r="B42" s="112" t="s">
        <v>97</v>
      </c>
      <c r="C42" s="111" t="s">
        <v>37</v>
      </c>
      <c r="D42" s="114">
        <v>56</v>
      </c>
      <c r="E42" s="130">
        <v>76968.990000000005</v>
      </c>
      <c r="F42" s="130">
        <v>4310263.4400000004</v>
      </c>
      <c r="H42" s="130">
        <v>76960.990000000005</v>
      </c>
      <c r="I42" s="130">
        <v>4310263.33</v>
      </c>
      <c r="J42" s="130"/>
      <c r="K42" s="143">
        <f>+H42*D42</f>
        <v>4309815.4400000004</v>
      </c>
      <c r="L42" s="144">
        <f t="shared" si="10"/>
        <v>447.88999999966472</v>
      </c>
      <c r="M42" s="130"/>
      <c r="N42" s="144" t="s">
        <v>7</v>
      </c>
    </row>
    <row r="43" spans="1:14" x14ac:dyDescent="0.3">
      <c r="A43" s="111"/>
      <c r="B43" s="112"/>
      <c r="C43" s="111"/>
      <c r="D43" s="114"/>
      <c r="E43" s="130"/>
      <c r="F43" s="130"/>
      <c r="H43" s="130"/>
      <c r="I43" s="130"/>
      <c r="J43" s="130"/>
      <c r="K43" s="145"/>
      <c r="L43" s="144"/>
      <c r="M43" s="130"/>
      <c r="N43" s="144"/>
    </row>
    <row r="44" spans="1:14" x14ac:dyDescent="0.3">
      <c r="A44" s="115" t="s">
        <v>98</v>
      </c>
      <c r="B44" s="116" t="s">
        <v>99</v>
      </c>
      <c r="C44" s="115" t="s">
        <v>38</v>
      </c>
      <c r="D44" s="127">
        <v>19.600000000000001</v>
      </c>
      <c r="E44" s="131">
        <v>65835.649999999994</v>
      </c>
      <c r="F44" s="131">
        <v>1290378.74</v>
      </c>
      <c r="H44" s="131">
        <v>65835.649999999994</v>
      </c>
      <c r="I44" s="131">
        <v>1290378.83</v>
      </c>
      <c r="J44" s="131"/>
      <c r="K44" s="154">
        <f t="shared" ref="K44" si="11">+H44*D44</f>
        <v>1290378.74</v>
      </c>
      <c r="L44" s="154">
        <f t="shared" ref="L44" si="12">+I44-K44</f>
        <v>9.0000000083819032E-2</v>
      </c>
      <c r="M44" s="131"/>
      <c r="N44" s="154" t="s">
        <v>7</v>
      </c>
    </row>
    <row r="45" spans="1:14" x14ac:dyDescent="0.3">
      <c r="A45" s="111" t="s">
        <v>100</v>
      </c>
      <c r="B45" s="112" t="s">
        <v>101</v>
      </c>
      <c r="C45" s="111" t="s">
        <v>37</v>
      </c>
      <c r="D45" s="114">
        <v>243</v>
      </c>
      <c r="E45" s="137">
        <v>190102.61</v>
      </c>
      <c r="F45" s="137">
        <v>46194934.229999997</v>
      </c>
      <c r="H45" s="137">
        <v>154500</v>
      </c>
      <c r="I45" s="137">
        <v>37543500</v>
      </c>
      <c r="J45" s="137"/>
      <c r="K45" s="137">
        <f>+H45*D45</f>
        <v>37543500</v>
      </c>
      <c r="L45" s="130">
        <f t="shared" ref="L45:L47" si="13">+I45-K45</f>
        <v>0</v>
      </c>
      <c r="M45" s="137"/>
      <c r="N45" s="137"/>
    </row>
    <row r="46" spans="1:14" x14ac:dyDescent="0.3">
      <c r="A46" s="111"/>
      <c r="B46" s="112"/>
      <c r="C46" s="111"/>
      <c r="D46" s="114"/>
      <c r="E46" s="138"/>
      <c r="F46" s="138"/>
      <c r="H46" s="138"/>
      <c r="I46" s="138"/>
      <c r="J46" s="138"/>
      <c r="K46" s="138"/>
      <c r="L46" s="130"/>
      <c r="M46" s="138"/>
      <c r="N46" s="138"/>
    </row>
    <row r="47" spans="1:14" x14ac:dyDescent="0.3">
      <c r="A47" s="111" t="s">
        <v>102</v>
      </c>
      <c r="B47" s="112" t="s">
        <v>103</v>
      </c>
      <c r="C47" s="111" t="s">
        <v>37</v>
      </c>
      <c r="D47" s="114">
        <v>28.5</v>
      </c>
      <c r="E47" s="130">
        <v>61364.72</v>
      </c>
      <c r="F47" s="130">
        <v>1748894.52</v>
      </c>
      <c r="H47" s="130">
        <v>54236.72</v>
      </c>
      <c r="I47" s="130">
        <v>1545746.55</v>
      </c>
      <c r="J47" s="130"/>
      <c r="K47" s="143">
        <f>+H47*D47</f>
        <v>1545746.52</v>
      </c>
      <c r="L47" s="144">
        <f t="shared" si="13"/>
        <v>3.0000000027939677E-2</v>
      </c>
      <c r="M47" s="130"/>
      <c r="N47" s="144" t="s">
        <v>7</v>
      </c>
    </row>
    <row r="48" spans="1:14" x14ac:dyDescent="0.3">
      <c r="A48" s="111"/>
      <c r="B48" s="112"/>
      <c r="C48" s="111"/>
      <c r="D48" s="114"/>
      <c r="E48" s="130"/>
      <c r="F48" s="130"/>
      <c r="H48" s="130"/>
      <c r="I48" s="130"/>
      <c r="J48" s="130"/>
      <c r="K48" s="145"/>
      <c r="L48" s="144"/>
      <c r="M48" s="130"/>
      <c r="N48" s="144"/>
    </row>
    <row r="49" spans="1:14" x14ac:dyDescent="0.3">
      <c r="A49" s="113" t="s">
        <v>76</v>
      </c>
      <c r="B49" s="113"/>
      <c r="C49" s="113"/>
      <c r="D49" s="113"/>
      <c r="E49" s="113"/>
      <c r="F49" s="136">
        <v>55853540.630000003</v>
      </c>
      <c r="H49" s="40"/>
      <c r="I49" s="136"/>
      <c r="J49" s="136">
        <v>46998958.350000001</v>
      </c>
      <c r="K49" s="155">
        <f>SUM(K40:K48)</f>
        <v>46998510.400000006</v>
      </c>
      <c r="L49" s="146">
        <f>+J49-K49</f>
        <v>447.94999999552965</v>
      </c>
      <c r="M49" s="152">
        <f>+F49-K49</f>
        <v>8855030.2299999967</v>
      </c>
      <c r="N49" s="136"/>
    </row>
    <row r="50" spans="1:14" x14ac:dyDescent="0.3">
      <c r="A50" s="117">
        <v>4.2</v>
      </c>
      <c r="B50" s="118" t="s">
        <v>104</v>
      </c>
      <c r="C50" s="124"/>
      <c r="D50" s="128"/>
      <c r="E50" s="132"/>
      <c r="F50" s="132"/>
      <c r="H50" s="132"/>
      <c r="I50" s="132"/>
      <c r="J50" s="132"/>
      <c r="K50" s="132"/>
      <c r="L50" s="132"/>
      <c r="M50" s="132"/>
      <c r="N50" s="132"/>
    </row>
    <row r="51" spans="1:14" x14ac:dyDescent="0.3">
      <c r="A51" s="111" t="s">
        <v>105</v>
      </c>
      <c r="B51" s="112" t="s">
        <v>106</v>
      </c>
      <c r="C51" s="111" t="s">
        <v>38</v>
      </c>
      <c r="D51" s="114">
        <v>4</v>
      </c>
      <c r="E51" s="130">
        <v>119323.27</v>
      </c>
      <c r="F51" s="130">
        <v>477293.08</v>
      </c>
      <c r="H51" s="130">
        <v>70970.61</v>
      </c>
      <c r="I51" s="130">
        <v>283882.42</v>
      </c>
      <c r="J51" s="130"/>
      <c r="K51" s="143">
        <f>+H51*D51</f>
        <v>283882.44</v>
      </c>
      <c r="L51" s="144">
        <f t="shared" ref="L51" si="14">+I51-K51</f>
        <v>-2.0000000018626451E-2</v>
      </c>
      <c r="M51" s="130"/>
      <c r="N51" s="144" t="s">
        <v>7</v>
      </c>
    </row>
    <row r="52" spans="1:14" x14ac:dyDescent="0.3">
      <c r="A52" s="111"/>
      <c r="B52" s="112"/>
      <c r="C52" s="111"/>
      <c r="D52" s="114"/>
      <c r="E52" s="130"/>
      <c r="F52" s="130"/>
      <c r="H52" s="130"/>
      <c r="I52" s="130"/>
      <c r="J52" s="130"/>
      <c r="K52" s="145"/>
      <c r="L52" s="144"/>
      <c r="M52" s="130"/>
      <c r="N52" s="144"/>
    </row>
    <row r="53" spans="1:14" ht="20.399999999999999" x14ac:dyDescent="0.3">
      <c r="A53" s="115" t="s">
        <v>107</v>
      </c>
      <c r="B53" s="116" t="s">
        <v>108</v>
      </c>
      <c r="C53" s="115" t="s">
        <v>38</v>
      </c>
      <c r="D53" s="127">
        <v>4.5</v>
      </c>
      <c r="E53" s="131">
        <v>119323.27</v>
      </c>
      <c r="F53" s="131">
        <v>536954.72</v>
      </c>
      <c r="H53" s="131">
        <v>70970.61</v>
      </c>
      <c r="I53" s="131">
        <v>319367.73</v>
      </c>
      <c r="J53" s="131"/>
      <c r="K53" s="154">
        <f t="shared" ref="K53" si="15">+H53*D53</f>
        <v>319367.745</v>
      </c>
      <c r="L53" s="154">
        <f t="shared" ref="L53" si="16">+I53-K53</f>
        <v>-1.5000000013969839E-2</v>
      </c>
      <c r="M53" s="131"/>
      <c r="N53" s="154" t="s">
        <v>7</v>
      </c>
    </row>
    <row r="54" spans="1:14" x14ac:dyDescent="0.3">
      <c r="A54" s="113" t="s">
        <v>76</v>
      </c>
      <c r="B54" s="113"/>
      <c r="C54" s="113"/>
      <c r="D54" s="113"/>
      <c r="E54" s="113"/>
      <c r="F54" s="136">
        <v>1014247.8</v>
      </c>
      <c r="H54" s="40"/>
      <c r="I54" s="136"/>
      <c r="J54" s="136">
        <v>603250.15</v>
      </c>
      <c r="K54" s="155">
        <f>SUM(K51:K53)</f>
        <v>603250.18500000006</v>
      </c>
      <c r="L54" s="146">
        <f>+J54-K54</f>
        <v>-3.500000003259629E-2</v>
      </c>
      <c r="M54" s="152">
        <f>+F54-K54</f>
        <v>410997.61499999999</v>
      </c>
      <c r="N54" s="146" t="s">
        <v>7</v>
      </c>
    </row>
    <row r="55" spans="1:14" x14ac:dyDescent="0.3">
      <c r="A55" s="109">
        <v>5</v>
      </c>
      <c r="B55" s="110" t="s">
        <v>109</v>
      </c>
      <c r="C55" s="110"/>
      <c r="D55" s="110"/>
      <c r="E55" s="110"/>
      <c r="F55" s="110"/>
      <c r="H55" s="40"/>
      <c r="I55" s="40"/>
      <c r="J55" s="40"/>
      <c r="K55" s="40"/>
      <c r="L55" s="40"/>
      <c r="M55" s="40"/>
      <c r="N55" s="40"/>
    </row>
    <row r="56" spans="1:14" x14ac:dyDescent="0.3">
      <c r="A56" s="111">
        <v>5.0999999999999996</v>
      </c>
      <c r="B56" s="112" t="s">
        <v>110</v>
      </c>
      <c r="C56" s="111" t="s">
        <v>32</v>
      </c>
      <c r="D56" s="114">
        <v>7</v>
      </c>
      <c r="E56" s="130">
        <v>222353.21</v>
      </c>
      <c r="F56" s="130">
        <v>1556472.47</v>
      </c>
      <c r="H56" s="130">
        <v>205163.21</v>
      </c>
      <c r="I56" s="130">
        <v>1436142.49</v>
      </c>
      <c r="J56" s="130"/>
      <c r="K56" s="143">
        <f>+H56*D56</f>
        <v>1436142.47</v>
      </c>
      <c r="L56" s="144">
        <f t="shared" ref="L56" si="17">+I56-K56</f>
        <v>2.0000000018626451E-2</v>
      </c>
      <c r="M56" s="130"/>
      <c r="N56" s="144" t="s">
        <v>7</v>
      </c>
    </row>
    <row r="57" spans="1:14" x14ac:dyDescent="0.3">
      <c r="A57" s="111"/>
      <c r="B57" s="112"/>
      <c r="C57" s="111"/>
      <c r="D57" s="114"/>
      <c r="E57" s="130"/>
      <c r="F57" s="130"/>
      <c r="H57" s="130"/>
      <c r="I57" s="130"/>
      <c r="J57" s="130"/>
      <c r="K57" s="145"/>
      <c r="L57" s="144"/>
      <c r="M57" s="130"/>
      <c r="N57" s="144"/>
    </row>
    <row r="58" spans="1:14" x14ac:dyDescent="0.3">
      <c r="A58" s="111">
        <v>5.2</v>
      </c>
      <c r="B58" s="112" t="s">
        <v>111</v>
      </c>
      <c r="C58" s="111" t="s">
        <v>32</v>
      </c>
      <c r="D58" s="114">
        <v>1</v>
      </c>
      <c r="E58" s="130">
        <v>222353.21</v>
      </c>
      <c r="F58" s="130">
        <v>222353.21</v>
      </c>
      <c r="H58" s="130">
        <v>205163.21</v>
      </c>
      <c r="I58" s="130">
        <v>205163.21</v>
      </c>
      <c r="J58" s="130"/>
      <c r="K58" s="137">
        <f>+H58*D58</f>
        <v>205163.21</v>
      </c>
      <c r="L58" s="130">
        <f t="shared" ref="L58" si="18">+I58-K58</f>
        <v>0</v>
      </c>
      <c r="M58" s="130"/>
      <c r="N58" s="130"/>
    </row>
    <row r="59" spans="1:14" x14ac:dyDescent="0.3">
      <c r="A59" s="111"/>
      <c r="B59" s="112"/>
      <c r="C59" s="111"/>
      <c r="D59" s="114"/>
      <c r="E59" s="130"/>
      <c r="F59" s="130"/>
      <c r="H59" s="130"/>
      <c r="I59" s="130"/>
      <c r="J59" s="130"/>
      <c r="K59" s="138"/>
      <c r="L59" s="130"/>
      <c r="M59" s="130"/>
      <c r="N59" s="130"/>
    </row>
    <row r="60" spans="1:14" x14ac:dyDescent="0.3">
      <c r="A60" s="115">
        <v>5.3</v>
      </c>
      <c r="B60" s="116" t="s">
        <v>112</v>
      </c>
      <c r="C60" s="115" t="s">
        <v>32</v>
      </c>
      <c r="D60" s="127">
        <v>1</v>
      </c>
      <c r="E60" s="131">
        <v>36290.94</v>
      </c>
      <c r="F60" s="131">
        <v>36290.94</v>
      </c>
      <c r="H60" s="131">
        <v>36290.94</v>
      </c>
      <c r="I60" s="131">
        <v>36290.94</v>
      </c>
      <c r="J60" s="131"/>
      <c r="K60" s="131">
        <f>+H60*D60</f>
        <v>36290.94</v>
      </c>
      <c r="L60" s="131">
        <f>+I60-K60</f>
        <v>0</v>
      </c>
      <c r="M60" s="131"/>
      <c r="N60" s="131"/>
    </row>
    <row r="61" spans="1:14" x14ac:dyDescent="0.3">
      <c r="A61" s="111">
        <v>5.4</v>
      </c>
      <c r="B61" s="112" t="s">
        <v>113</v>
      </c>
      <c r="C61" s="111" t="s">
        <v>37</v>
      </c>
      <c r="D61" s="114">
        <v>4.5999999999999996</v>
      </c>
      <c r="E61" s="130">
        <v>251732.22</v>
      </c>
      <c r="F61" s="130">
        <v>1157968.21</v>
      </c>
      <c r="H61" s="130">
        <v>251732.77</v>
      </c>
      <c r="I61" s="130">
        <v>1157968.23</v>
      </c>
      <c r="J61" s="130"/>
      <c r="K61" s="143">
        <f>+H61*D61</f>
        <v>1157970.7419999999</v>
      </c>
      <c r="L61" s="144">
        <f t="shared" ref="L61" si="19">+I61-K61</f>
        <v>-2.5119999998714775</v>
      </c>
      <c r="M61" s="130"/>
      <c r="N61" s="144" t="s">
        <v>7</v>
      </c>
    </row>
    <row r="62" spans="1:14" x14ac:dyDescent="0.3">
      <c r="A62" s="111"/>
      <c r="B62" s="112"/>
      <c r="C62" s="111"/>
      <c r="D62" s="114"/>
      <c r="E62" s="130"/>
      <c r="F62" s="130"/>
      <c r="H62" s="130"/>
      <c r="I62" s="130"/>
      <c r="J62" s="130"/>
      <c r="K62" s="145"/>
      <c r="L62" s="144"/>
      <c r="M62" s="130"/>
      <c r="N62" s="144"/>
    </row>
    <row r="63" spans="1:14" ht="20.399999999999999" x14ac:dyDescent="0.3">
      <c r="A63" s="115">
        <v>5.5</v>
      </c>
      <c r="B63" s="116" t="s">
        <v>114</v>
      </c>
      <c r="C63" s="115" t="s">
        <v>32</v>
      </c>
      <c r="D63" s="127">
        <v>1</v>
      </c>
      <c r="E63" s="131">
        <v>36290.94</v>
      </c>
      <c r="F63" s="131">
        <v>36290.94</v>
      </c>
      <c r="H63" s="131">
        <v>36790.94</v>
      </c>
      <c r="I63" s="131">
        <v>36790.94</v>
      </c>
      <c r="J63" s="131"/>
      <c r="K63" s="131">
        <f>+H63*D63</f>
        <v>36790.94</v>
      </c>
      <c r="L63" s="131">
        <f>+I63-K63</f>
        <v>0</v>
      </c>
      <c r="M63" s="131"/>
      <c r="N63" s="131"/>
    </row>
    <row r="64" spans="1:14" x14ac:dyDescent="0.3">
      <c r="A64" s="111">
        <v>5.6</v>
      </c>
      <c r="B64" s="112" t="s">
        <v>115</v>
      </c>
      <c r="C64" s="111" t="s">
        <v>38</v>
      </c>
      <c r="D64" s="114">
        <v>3</v>
      </c>
      <c r="E64" s="130">
        <v>43415.25</v>
      </c>
      <c r="F64" s="130">
        <v>130245.75</v>
      </c>
      <c r="H64" s="130">
        <v>43415.25</v>
      </c>
      <c r="I64" s="130">
        <v>130245.75999999999</v>
      </c>
      <c r="J64" s="130"/>
      <c r="K64" s="143">
        <f>+H64*D64</f>
        <v>130245.75</v>
      </c>
      <c r="L64" s="144">
        <f t="shared" ref="L64" si="20">+I64-K64</f>
        <v>9.9999999947613105E-3</v>
      </c>
      <c r="M64" s="130"/>
      <c r="N64" s="144" t="s">
        <v>7</v>
      </c>
    </row>
    <row r="65" spans="1:14" x14ac:dyDescent="0.3">
      <c r="A65" s="111"/>
      <c r="B65" s="112"/>
      <c r="C65" s="111"/>
      <c r="D65" s="114"/>
      <c r="E65" s="130"/>
      <c r="F65" s="130"/>
      <c r="H65" s="130"/>
      <c r="I65" s="130"/>
      <c r="J65" s="130"/>
      <c r="K65" s="145"/>
      <c r="L65" s="144"/>
      <c r="M65" s="130"/>
      <c r="N65" s="144"/>
    </row>
    <row r="66" spans="1:14" x14ac:dyDescent="0.3">
      <c r="A66" s="115">
        <v>5.7</v>
      </c>
      <c r="B66" s="116" t="s">
        <v>116</v>
      </c>
      <c r="C66" s="115" t="s">
        <v>32</v>
      </c>
      <c r="D66" s="127">
        <v>1</v>
      </c>
      <c r="E66" s="131">
        <v>36290.94</v>
      </c>
      <c r="F66" s="131">
        <v>36290.94</v>
      </c>
      <c r="H66" s="131">
        <v>36290.94</v>
      </c>
      <c r="I66" s="131">
        <v>36290.94</v>
      </c>
      <c r="J66" s="131"/>
      <c r="K66" s="131">
        <f>+H66*D66</f>
        <v>36290.94</v>
      </c>
      <c r="L66" s="131">
        <f>+I66-K66</f>
        <v>0</v>
      </c>
      <c r="M66" s="131"/>
      <c r="N66" s="131"/>
    </row>
    <row r="67" spans="1:14" x14ac:dyDescent="0.3">
      <c r="A67" s="111">
        <v>5.8</v>
      </c>
      <c r="B67" s="112" t="s">
        <v>117</v>
      </c>
      <c r="C67" s="111" t="s">
        <v>37</v>
      </c>
      <c r="D67" s="114">
        <v>3.7</v>
      </c>
      <c r="E67" s="130">
        <v>43415.25</v>
      </c>
      <c r="F67" s="130">
        <v>160636.43</v>
      </c>
      <c r="H67" s="130">
        <v>43415.25</v>
      </c>
      <c r="I67" s="130">
        <v>160636.41</v>
      </c>
      <c r="J67" s="130"/>
      <c r="K67" s="143">
        <f>+H67*D67</f>
        <v>160636.42500000002</v>
      </c>
      <c r="L67" s="144">
        <f t="shared" ref="L67" si="21">+I67-K67</f>
        <v>-1.5000000013969839E-2</v>
      </c>
      <c r="M67" s="130"/>
      <c r="N67" s="144" t="s">
        <v>7</v>
      </c>
    </row>
    <row r="68" spans="1:14" x14ac:dyDescent="0.3">
      <c r="A68" s="111"/>
      <c r="B68" s="112"/>
      <c r="C68" s="111"/>
      <c r="D68" s="114"/>
      <c r="E68" s="130"/>
      <c r="F68" s="130"/>
      <c r="H68" s="130"/>
      <c r="I68" s="130"/>
      <c r="J68" s="130"/>
      <c r="K68" s="145"/>
      <c r="L68" s="144"/>
      <c r="M68" s="130"/>
      <c r="N68" s="144"/>
    </row>
    <row r="69" spans="1:14" x14ac:dyDescent="0.3">
      <c r="A69" s="111">
        <v>5.9</v>
      </c>
      <c r="B69" s="112" t="s">
        <v>118</v>
      </c>
      <c r="C69" s="111" t="s">
        <v>38</v>
      </c>
      <c r="D69" s="114">
        <v>4.5</v>
      </c>
      <c r="E69" s="130">
        <v>119323.27</v>
      </c>
      <c r="F69" s="130">
        <v>536954.72</v>
      </c>
      <c r="H69" s="130">
        <v>70970.61</v>
      </c>
      <c r="I69" s="130">
        <v>319367.73</v>
      </c>
      <c r="J69" s="130"/>
      <c r="K69" s="143">
        <f>+H69*D69</f>
        <v>319367.745</v>
      </c>
      <c r="L69" s="144">
        <f t="shared" ref="L69" si="22">+I69-K69</f>
        <v>-1.5000000013969839E-2</v>
      </c>
      <c r="M69" s="130"/>
      <c r="N69" s="144" t="s">
        <v>7</v>
      </c>
    </row>
    <row r="70" spans="1:14" x14ac:dyDescent="0.3">
      <c r="A70" s="111"/>
      <c r="B70" s="112"/>
      <c r="C70" s="111"/>
      <c r="D70" s="114"/>
      <c r="E70" s="130"/>
      <c r="F70" s="130"/>
      <c r="H70" s="130"/>
      <c r="I70" s="130"/>
      <c r="J70" s="130"/>
      <c r="K70" s="145"/>
      <c r="L70" s="144"/>
      <c r="M70" s="130"/>
      <c r="N70" s="144"/>
    </row>
    <row r="71" spans="1:14" x14ac:dyDescent="0.3">
      <c r="A71" s="111" t="s">
        <v>119</v>
      </c>
      <c r="B71" s="112" t="s">
        <v>120</v>
      </c>
      <c r="C71" s="111" t="s">
        <v>32</v>
      </c>
      <c r="D71" s="114">
        <v>1</v>
      </c>
      <c r="E71" s="130">
        <v>2905612.78</v>
      </c>
      <c r="F71" s="130">
        <v>2905612.78</v>
      </c>
      <c r="H71" s="130">
        <v>2905612.78</v>
      </c>
      <c r="I71" s="130">
        <v>2905612.78</v>
      </c>
      <c r="J71" s="130"/>
      <c r="K71" s="137">
        <f>+H71*D71</f>
        <v>2905612.78</v>
      </c>
      <c r="L71" s="130">
        <f t="shared" ref="L71" si="23">+I71-K71</f>
        <v>0</v>
      </c>
      <c r="M71" s="130"/>
      <c r="N71" s="130"/>
    </row>
    <row r="72" spans="1:14" x14ac:dyDescent="0.3">
      <c r="A72" s="111"/>
      <c r="B72" s="112"/>
      <c r="C72" s="111"/>
      <c r="D72" s="114"/>
      <c r="E72" s="130"/>
      <c r="F72" s="130"/>
      <c r="H72" s="130"/>
      <c r="I72" s="130"/>
      <c r="J72" s="130"/>
      <c r="K72" s="138"/>
      <c r="L72" s="130"/>
      <c r="M72" s="130"/>
      <c r="N72" s="130"/>
    </row>
    <row r="73" spans="1:14" x14ac:dyDescent="0.3">
      <c r="A73" s="111" t="s">
        <v>121</v>
      </c>
      <c r="B73" s="112" t="s">
        <v>122</v>
      </c>
      <c r="C73" s="111" t="s">
        <v>32</v>
      </c>
      <c r="D73" s="114">
        <v>1</v>
      </c>
      <c r="E73" s="130">
        <v>8986881.4900000002</v>
      </c>
      <c r="F73" s="130">
        <v>8986881.4900000002</v>
      </c>
      <c r="H73" s="130">
        <v>7545000</v>
      </c>
      <c r="I73" s="130">
        <v>7545000</v>
      </c>
      <c r="J73" s="130"/>
      <c r="K73" s="137">
        <f>+H73*D73</f>
        <v>7545000</v>
      </c>
      <c r="L73" s="130">
        <f t="shared" ref="L73" si="24">+I73-K73</f>
        <v>0</v>
      </c>
      <c r="M73" s="130"/>
      <c r="N73" s="130"/>
    </row>
    <row r="74" spans="1:14" x14ac:dyDescent="0.3">
      <c r="A74" s="111"/>
      <c r="B74" s="112"/>
      <c r="C74" s="111"/>
      <c r="D74" s="114"/>
      <c r="E74" s="130"/>
      <c r="F74" s="130"/>
      <c r="H74" s="130"/>
      <c r="I74" s="130"/>
      <c r="J74" s="130"/>
      <c r="K74" s="138"/>
      <c r="L74" s="130"/>
      <c r="M74" s="130"/>
      <c r="N74" s="130"/>
    </row>
    <row r="75" spans="1:14" x14ac:dyDescent="0.3">
      <c r="A75" s="111" t="s">
        <v>123</v>
      </c>
      <c r="B75" s="112" t="s">
        <v>124</v>
      </c>
      <c r="C75" s="111" t="s">
        <v>32</v>
      </c>
      <c r="D75" s="114">
        <v>2</v>
      </c>
      <c r="E75" s="130">
        <v>3500000</v>
      </c>
      <c r="F75" s="130">
        <v>7000000</v>
      </c>
      <c r="H75" s="130">
        <v>2500000</v>
      </c>
      <c r="I75" s="130">
        <v>5000000</v>
      </c>
      <c r="J75" s="130"/>
      <c r="K75" s="137">
        <f>+H75*D75</f>
        <v>5000000</v>
      </c>
      <c r="L75" s="130">
        <f>+I75-K75</f>
        <v>0</v>
      </c>
      <c r="M75" s="130"/>
      <c r="N75" s="130"/>
    </row>
    <row r="76" spans="1:14" x14ac:dyDescent="0.3">
      <c r="A76" s="111"/>
      <c r="B76" s="112"/>
      <c r="C76" s="111"/>
      <c r="D76" s="114"/>
      <c r="E76" s="130"/>
      <c r="F76" s="130"/>
      <c r="H76" s="130"/>
      <c r="I76" s="130"/>
      <c r="J76" s="130"/>
      <c r="K76" s="139"/>
      <c r="L76" s="130"/>
      <c r="M76" s="130"/>
      <c r="N76" s="130"/>
    </row>
    <row r="77" spans="1:14" x14ac:dyDescent="0.3">
      <c r="A77" s="111"/>
      <c r="B77" s="112"/>
      <c r="C77" s="111"/>
      <c r="D77" s="114"/>
      <c r="E77" s="130"/>
      <c r="F77" s="130"/>
      <c r="H77" s="130"/>
      <c r="I77" s="130"/>
      <c r="J77" s="130"/>
      <c r="K77" s="138"/>
      <c r="L77" s="130"/>
      <c r="M77" s="130"/>
      <c r="N77" s="130"/>
    </row>
    <row r="78" spans="1:14" x14ac:dyDescent="0.3">
      <c r="A78" s="113" t="s">
        <v>76</v>
      </c>
      <c r="B78" s="113"/>
      <c r="C78" s="113"/>
      <c r="D78" s="113"/>
      <c r="E78" s="113"/>
      <c r="F78" s="136">
        <v>22765997.879999999</v>
      </c>
      <c r="H78" s="40"/>
      <c r="I78" s="136"/>
      <c r="J78" s="136">
        <v>18969009.469999999</v>
      </c>
      <c r="K78" s="156">
        <f>SUM(K56:K77)</f>
        <v>18969511.942000002</v>
      </c>
      <c r="L78" s="146">
        <f>+J78-K78</f>
        <v>-502.47200000286102</v>
      </c>
      <c r="M78" s="152">
        <f>+F78-K78</f>
        <v>3796485.9379999973</v>
      </c>
      <c r="N78" s="146" t="s">
        <v>7</v>
      </c>
    </row>
    <row r="79" spans="1:14" x14ac:dyDescent="0.3">
      <c r="A79" s="119">
        <v>6</v>
      </c>
      <c r="B79" s="107" t="s">
        <v>125</v>
      </c>
      <c r="C79" s="125"/>
      <c r="D79" s="129"/>
      <c r="E79" s="133"/>
      <c r="F79" s="133"/>
      <c r="H79" s="133"/>
      <c r="I79" s="133"/>
      <c r="J79" s="133"/>
      <c r="K79" s="133"/>
      <c r="L79" s="133"/>
      <c r="M79" s="133"/>
      <c r="N79" s="133"/>
    </row>
    <row r="80" spans="1:14" x14ac:dyDescent="0.3">
      <c r="A80" s="111">
        <v>6.1</v>
      </c>
      <c r="B80" s="112" t="s">
        <v>126</v>
      </c>
      <c r="C80" s="111" t="s">
        <v>37</v>
      </c>
      <c r="D80" s="114">
        <v>495</v>
      </c>
      <c r="E80" s="130">
        <v>2524.3200000000002</v>
      </c>
      <c r="F80" s="130">
        <v>1249538.3999999999</v>
      </c>
      <c r="H80" s="130">
        <v>2510.39</v>
      </c>
      <c r="I80" s="130">
        <v>1242642.49</v>
      </c>
      <c r="J80" s="130"/>
      <c r="K80" s="143">
        <f>+H80*D80</f>
        <v>1242643.05</v>
      </c>
      <c r="L80" s="144">
        <f t="shared" ref="L80" si="25">+I80-K80</f>
        <v>-0.56000000005587935</v>
      </c>
      <c r="M80" s="130"/>
      <c r="N80" s="144" t="s">
        <v>7</v>
      </c>
    </row>
    <row r="81" spans="1:14" x14ac:dyDescent="0.3">
      <c r="A81" s="111"/>
      <c r="B81" s="112"/>
      <c r="C81" s="111"/>
      <c r="D81" s="114"/>
      <c r="E81" s="130"/>
      <c r="F81" s="130"/>
      <c r="H81" s="130"/>
      <c r="I81" s="130"/>
      <c r="J81" s="130"/>
      <c r="K81" s="145"/>
      <c r="L81" s="144"/>
      <c r="M81" s="130"/>
      <c r="N81" s="144"/>
    </row>
    <row r="82" spans="1:14" x14ac:dyDescent="0.3">
      <c r="A82" s="111">
        <v>6.2</v>
      </c>
      <c r="B82" s="112" t="s">
        <v>127</v>
      </c>
      <c r="C82" s="111" t="s">
        <v>38</v>
      </c>
      <c r="D82" s="114">
        <v>435</v>
      </c>
      <c r="E82" s="130">
        <v>2524.3200000000002</v>
      </c>
      <c r="F82" s="130">
        <v>1098079.2</v>
      </c>
      <c r="H82" s="130">
        <v>2510.39</v>
      </c>
      <c r="I82" s="130">
        <v>1092019.1599999999</v>
      </c>
      <c r="J82" s="130"/>
      <c r="K82" s="143">
        <f>+H82*D82</f>
        <v>1092019.6499999999</v>
      </c>
      <c r="L82" s="144">
        <f t="shared" ref="L82" si="26">+I82-K82</f>
        <v>-0.48999999999068677</v>
      </c>
      <c r="M82" s="130"/>
      <c r="N82" s="144" t="s">
        <v>7</v>
      </c>
    </row>
    <row r="83" spans="1:14" x14ac:dyDescent="0.3">
      <c r="A83" s="111"/>
      <c r="B83" s="112"/>
      <c r="C83" s="111"/>
      <c r="D83" s="114"/>
      <c r="E83" s="130"/>
      <c r="F83" s="130"/>
      <c r="H83" s="130"/>
      <c r="I83" s="130"/>
      <c r="J83" s="130"/>
      <c r="K83" s="145"/>
      <c r="L83" s="144"/>
      <c r="M83" s="130"/>
      <c r="N83" s="144"/>
    </row>
    <row r="84" spans="1:14" x14ac:dyDescent="0.3">
      <c r="A84" s="111">
        <v>6.3</v>
      </c>
      <c r="B84" s="112" t="s">
        <v>128</v>
      </c>
      <c r="C84" s="111" t="s">
        <v>38</v>
      </c>
      <c r="D84" s="114">
        <v>450</v>
      </c>
      <c r="E84" s="130">
        <v>23117.759999999998</v>
      </c>
      <c r="F84" s="130">
        <v>10402992</v>
      </c>
      <c r="H84" s="130">
        <v>22245.66</v>
      </c>
      <c r="I84" s="130">
        <v>10010548.17</v>
      </c>
      <c r="J84" s="130"/>
      <c r="K84" s="143">
        <f>+H84*D84</f>
        <v>10010547</v>
      </c>
      <c r="L84" s="144">
        <f t="shared" ref="L84" si="27">+I84-K84</f>
        <v>1.1699999999254942</v>
      </c>
      <c r="M84" s="130"/>
      <c r="N84" s="144" t="s">
        <v>7</v>
      </c>
    </row>
    <row r="85" spans="1:14" x14ac:dyDescent="0.3">
      <c r="A85" s="111"/>
      <c r="B85" s="112"/>
      <c r="C85" s="111"/>
      <c r="D85" s="114"/>
      <c r="E85" s="130"/>
      <c r="F85" s="130"/>
      <c r="H85" s="130"/>
      <c r="I85" s="130"/>
      <c r="J85" s="130"/>
      <c r="K85" s="145"/>
      <c r="L85" s="144"/>
      <c r="M85" s="130"/>
      <c r="N85" s="144"/>
    </row>
    <row r="86" spans="1:14" x14ac:dyDescent="0.3">
      <c r="A86" s="115">
        <v>6.4</v>
      </c>
      <c r="B86" s="116" t="s">
        <v>129</v>
      </c>
      <c r="C86" s="115" t="s">
        <v>37</v>
      </c>
      <c r="D86" s="127">
        <v>47</v>
      </c>
      <c r="E86" s="131">
        <v>11790.02</v>
      </c>
      <c r="F86" s="131">
        <v>554130.93999999994</v>
      </c>
      <c r="H86" s="131">
        <v>11608.42</v>
      </c>
      <c r="I86" s="131">
        <v>545595.6</v>
      </c>
      <c r="J86" s="131"/>
      <c r="K86" s="154">
        <f>+H86*D86</f>
        <v>545595.74</v>
      </c>
      <c r="L86" s="154">
        <f>+I86-K86</f>
        <v>-0.14000000001396984</v>
      </c>
      <c r="M86" s="131"/>
      <c r="N86" s="154" t="s">
        <v>7</v>
      </c>
    </row>
    <row r="87" spans="1:14" x14ac:dyDescent="0.3">
      <c r="A87" s="115">
        <v>6.5</v>
      </c>
      <c r="B87" s="116" t="s">
        <v>130</v>
      </c>
      <c r="C87" s="115" t="s">
        <v>37</v>
      </c>
      <c r="D87" s="127">
        <v>125</v>
      </c>
      <c r="E87" s="131">
        <v>4945.0200000000004</v>
      </c>
      <c r="F87" s="131">
        <v>618127.5</v>
      </c>
      <c r="H87" s="131">
        <v>4945.0200000000004</v>
      </c>
      <c r="I87" s="131">
        <v>618127.79</v>
      </c>
      <c r="J87" s="131"/>
      <c r="K87" s="154">
        <f>+H87*D87</f>
        <v>618127.5</v>
      </c>
      <c r="L87" s="154">
        <f>+I87-K87</f>
        <v>0.2900000000372529</v>
      </c>
      <c r="M87" s="131"/>
      <c r="N87" s="154" t="s">
        <v>7</v>
      </c>
    </row>
    <row r="88" spans="1:14" x14ac:dyDescent="0.3">
      <c r="A88" s="113" t="s">
        <v>76</v>
      </c>
      <c r="B88" s="113"/>
      <c r="C88" s="113"/>
      <c r="D88" s="113"/>
      <c r="E88" s="113"/>
      <c r="F88" s="136">
        <v>13922868.039999999</v>
      </c>
      <c r="H88" s="40"/>
      <c r="I88" s="136"/>
      <c r="J88" s="136">
        <v>13508933</v>
      </c>
      <c r="K88" s="150">
        <f>SUM(K80:K87)</f>
        <v>13508932.939999999</v>
      </c>
      <c r="L88" s="146">
        <f>+J88-K88</f>
        <v>6.0000000521540642E-2</v>
      </c>
      <c r="M88" s="152">
        <f>+F88-K88</f>
        <v>413935.09999999963</v>
      </c>
      <c r="N88" s="146" t="s">
        <v>7</v>
      </c>
    </row>
    <row r="89" spans="1:14" x14ac:dyDescent="0.3">
      <c r="A89" s="109">
        <v>7</v>
      </c>
      <c r="B89" s="110" t="s">
        <v>131</v>
      </c>
      <c r="C89" s="110"/>
      <c r="D89" s="110"/>
      <c r="E89" s="110"/>
      <c r="F89" s="110"/>
      <c r="H89" s="40"/>
      <c r="I89" s="40"/>
      <c r="J89" s="40"/>
      <c r="K89" s="40"/>
      <c r="L89" s="40"/>
      <c r="M89" s="40"/>
      <c r="N89" s="40"/>
    </row>
    <row r="90" spans="1:14" x14ac:dyDescent="0.3">
      <c r="A90" s="111">
        <v>7.1</v>
      </c>
      <c r="B90" s="112" t="s">
        <v>132</v>
      </c>
      <c r="C90" s="111" t="s">
        <v>32</v>
      </c>
      <c r="D90" s="114">
        <v>132</v>
      </c>
      <c r="E90" s="130">
        <v>523873.22</v>
      </c>
      <c r="F90" s="130">
        <v>69151265.040000007</v>
      </c>
      <c r="H90" s="130">
        <v>513273.22</v>
      </c>
      <c r="I90" s="130">
        <v>67752065.519999996</v>
      </c>
      <c r="J90" s="130"/>
      <c r="K90" s="143">
        <f>+H90*D90</f>
        <v>67752065.039999992</v>
      </c>
      <c r="L90" s="144">
        <f t="shared" ref="L90" si="28">+I90-K90</f>
        <v>0.48000000417232513</v>
      </c>
      <c r="M90" s="130"/>
      <c r="N90" s="144" t="s">
        <v>7</v>
      </c>
    </row>
    <row r="91" spans="1:14" x14ac:dyDescent="0.3">
      <c r="A91" s="111"/>
      <c r="B91" s="112"/>
      <c r="C91" s="111"/>
      <c r="D91" s="114"/>
      <c r="E91" s="130"/>
      <c r="F91" s="130"/>
      <c r="H91" s="130"/>
      <c r="I91" s="130"/>
      <c r="J91" s="130"/>
      <c r="K91" s="145"/>
      <c r="L91" s="144"/>
      <c r="M91" s="130"/>
      <c r="N91" s="144"/>
    </row>
    <row r="92" spans="1:14" x14ac:dyDescent="0.3">
      <c r="A92" s="113" t="s">
        <v>76</v>
      </c>
      <c r="B92" s="113"/>
      <c r="C92" s="113"/>
      <c r="D92" s="113"/>
      <c r="E92" s="113"/>
      <c r="F92" s="136">
        <v>69151265.040000007</v>
      </c>
      <c r="H92" s="40"/>
      <c r="I92" s="136"/>
      <c r="J92" s="136">
        <v>67752065.519999996</v>
      </c>
      <c r="K92" s="150">
        <f>+K90</f>
        <v>67752065.039999992</v>
      </c>
      <c r="L92" s="146">
        <f>+J92-K92</f>
        <v>0.48000000417232513</v>
      </c>
      <c r="M92" s="152">
        <f>+F92-K92</f>
        <v>1399200.0000000149</v>
      </c>
      <c r="N92" s="146" t="s">
        <v>7</v>
      </c>
    </row>
    <row r="93" spans="1:14" x14ac:dyDescent="0.3">
      <c r="A93" s="109">
        <v>8</v>
      </c>
      <c r="B93" s="110" t="s">
        <v>133</v>
      </c>
      <c r="C93" s="110"/>
      <c r="D93" s="110"/>
      <c r="E93" s="110"/>
      <c r="F93" s="110"/>
      <c r="H93" s="40"/>
      <c r="I93" s="40"/>
      <c r="J93" s="40"/>
      <c r="K93" s="40"/>
      <c r="L93" s="40"/>
      <c r="M93" s="40"/>
      <c r="N93" s="40"/>
    </row>
    <row r="94" spans="1:14" x14ac:dyDescent="0.3">
      <c r="A94" s="117">
        <v>8.1</v>
      </c>
      <c r="B94" s="120" t="s">
        <v>134</v>
      </c>
      <c r="C94" s="120"/>
      <c r="D94" s="120"/>
      <c r="E94" s="120"/>
      <c r="F94" s="120"/>
      <c r="H94" s="40"/>
      <c r="I94" s="40"/>
      <c r="J94" s="40"/>
      <c r="K94" s="40"/>
      <c r="L94" s="40"/>
      <c r="M94" s="40"/>
      <c r="N94" s="40"/>
    </row>
    <row r="95" spans="1:14" x14ac:dyDescent="0.3">
      <c r="A95" s="111" t="s">
        <v>135</v>
      </c>
      <c r="B95" s="112" t="s">
        <v>136</v>
      </c>
      <c r="C95" s="111" t="s">
        <v>32</v>
      </c>
      <c r="D95" s="114">
        <v>1</v>
      </c>
      <c r="E95" s="130">
        <v>486080</v>
      </c>
      <c r="F95" s="130">
        <v>486080</v>
      </c>
      <c r="H95" s="130">
        <v>486080</v>
      </c>
      <c r="I95" s="130">
        <v>486080</v>
      </c>
      <c r="J95" s="130"/>
      <c r="K95" s="137">
        <f>+H95*D95</f>
        <v>486080</v>
      </c>
      <c r="L95" s="130">
        <f t="shared" ref="L95" si="29">+I95-K95</f>
        <v>0</v>
      </c>
      <c r="M95" s="130"/>
      <c r="N95" s="130"/>
    </row>
    <row r="96" spans="1:14" x14ac:dyDescent="0.3">
      <c r="A96" s="111"/>
      <c r="B96" s="112"/>
      <c r="C96" s="111"/>
      <c r="D96" s="114"/>
      <c r="E96" s="130"/>
      <c r="F96" s="130"/>
      <c r="H96" s="130"/>
      <c r="I96" s="130"/>
      <c r="J96" s="130"/>
      <c r="K96" s="138"/>
      <c r="L96" s="130"/>
      <c r="M96" s="130"/>
      <c r="N96" s="130"/>
    </row>
    <row r="97" spans="1:14" x14ac:dyDescent="0.3">
      <c r="A97" s="115" t="s">
        <v>137</v>
      </c>
      <c r="B97" s="116" t="s">
        <v>138</v>
      </c>
      <c r="C97" s="115" t="s">
        <v>32</v>
      </c>
      <c r="D97" s="127">
        <v>1</v>
      </c>
      <c r="E97" s="131">
        <v>1592400</v>
      </c>
      <c r="F97" s="131">
        <v>1592400</v>
      </c>
      <c r="H97" s="131">
        <v>1592400</v>
      </c>
      <c r="I97" s="131">
        <v>1592400</v>
      </c>
      <c r="J97" s="131"/>
      <c r="K97" s="131">
        <f t="shared" ref="K97:K98" si="30">+H97*D97</f>
        <v>1592400</v>
      </c>
      <c r="L97" s="131">
        <f t="shared" ref="L97:L98" si="31">+I97-K97</f>
        <v>0</v>
      </c>
      <c r="M97" s="131"/>
      <c r="N97" s="131"/>
    </row>
    <row r="98" spans="1:14" ht="20.399999999999999" x14ac:dyDescent="0.3">
      <c r="A98" s="115" t="s">
        <v>139</v>
      </c>
      <c r="B98" s="116" t="s">
        <v>140</v>
      </c>
      <c r="C98" s="115" t="s">
        <v>32</v>
      </c>
      <c r="D98" s="127">
        <v>1</v>
      </c>
      <c r="E98" s="131">
        <v>825360</v>
      </c>
      <c r="F98" s="131">
        <v>825360</v>
      </c>
      <c r="H98" s="131">
        <v>825360</v>
      </c>
      <c r="I98" s="131">
        <v>825360</v>
      </c>
      <c r="J98" s="131"/>
      <c r="K98" s="131">
        <f t="shared" si="30"/>
        <v>825360</v>
      </c>
      <c r="L98" s="131">
        <f t="shared" si="31"/>
        <v>0</v>
      </c>
      <c r="M98" s="131"/>
      <c r="N98" s="131"/>
    </row>
    <row r="99" spans="1:14" x14ac:dyDescent="0.3">
      <c r="A99" s="111" t="s">
        <v>141</v>
      </c>
      <c r="B99" s="112" t="s">
        <v>142</v>
      </c>
      <c r="C99" s="111" t="s">
        <v>32</v>
      </c>
      <c r="D99" s="114">
        <v>35</v>
      </c>
      <c r="E99" s="130">
        <v>101828</v>
      </c>
      <c r="F99" s="130">
        <v>3563980</v>
      </c>
      <c r="H99" s="130">
        <v>101828</v>
      </c>
      <c r="I99" s="130">
        <v>3563980</v>
      </c>
      <c r="J99" s="130"/>
      <c r="K99" s="137">
        <f>+H99*D99</f>
        <v>3563980</v>
      </c>
      <c r="L99" s="130">
        <f t="shared" ref="L99" si="32">+I99-K99</f>
        <v>0</v>
      </c>
      <c r="M99" s="130"/>
      <c r="N99" s="130"/>
    </row>
    <row r="100" spans="1:14" x14ac:dyDescent="0.3">
      <c r="A100" s="111"/>
      <c r="B100" s="112"/>
      <c r="C100" s="111"/>
      <c r="D100" s="114"/>
      <c r="E100" s="130"/>
      <c r="F100" s="130"/>
      <c r="H100" s="130"/>
      <c r="I100" s="130"/>
      <c r="J100" s="130"/>
      <c r="K100" s="138"/>
      <c r="L100" s="130"/>
      <c r="M100" s="130"/>
      <c r="N100" s="130"/>
    </row>
    <row r="101" spans="1:14" x14ac:dyDescent="0.3">
      <c r="A101" s="115" t="s">
        <v>143</v>
      </c>
      <c r="B101" s="116" t="s">
        <v>144</v>
      </c>
      <c r="C101" s="115" t="s">
        <v>32</v>
      </c>
      <c r="D101" s="127">
        <v>1</v>
      </c>
      <c r="E101" s="131">
        <v>5115360</v>
      </c>
      <c r="F101" s="131">
        <v>5115360</v>
      </c>
      <c r="H101" s="131">
        <v>4342000</v>
      </c>
      <c r="I101" s="131">
        <v>4342000</v>
      </c>
      <c r="J101" s="131"/>
      <c r="K101" s="131">
        <f>+H101*D101</f>
        <v>4342000</v>
      </c>
      <c r="L101" s="131">
        <f>+I101-K101</f>
        <v>0</v>
      </c>
      <c r="M101" s="131"/>
      <c r="N101" s="131"/>
    </row>
    <row r="102" spans="1:14" x14ac:dyDescent="0.3">
      <c r="A102" s="113" t="s">
        <v>76</v>
      </c>
      <c r="B102" s="113"/>
      <c r="C102" s="113"/>
      <c r="D102" s="113"/>
      <c r="E102" s="113"/>
      <c r="F102" s="136">
        <v>11583180</v>
      </c>
      <c r="H102" s="40"/>
      <c r="I102" s="136"/>
      <c r="J102" s="136">
        <v>10809820</v>
      </c>
      <c r="K102" s="142">
        <f>SUM(K95:K101)</f>
        <v>10809820</v>
      </c>
      <c r="L102" s="152">
        <f>+J102-K102</f>
        <v>0</v>
      </c>
      <c r="M102" s="152">
        <f>+F102-K102</f>
        <v>773360</v>
      </c>
      <c r="N102" s="136"/>
    </row>
    <row r="103" spans="1:14" x14ac:dyDescent="0.3">
      <c r="A103" s="117">
        <v>8.1999999999999993</v>
      </c>
      <c r="B103" s="110" t="s">
        <v>145</v>
      </c>
      <c r="C103" s="110"/>
      <c r="D103" s="110"/>
      <c r="E103" s="110"/>
      <c r="F103" s="110"/>
      <c r="H103" s="40"/>
      <c r="I103" s="40"/>
      <c r="J103" s="40"/>
      <c r="K103" s="40"/>
      <c r="L103" s="40"/>
      <c r="M103" s="40"/>
      <c r="N103" s="40"/>
    </row>
    <row r="104" spans="1:14" x14ac:dyDescent="0.3">
      <c r="A104" s="111" t="s">
        <v>146</v>
      </c>
      <c r="B104" s="112" t="s">
        <v>147</v>
      </c>
      <c r="C104" s="111" t="s">
        <v>32</v>
      </c>
      <c r="D104" s="114">
        <v>1</v>
      </c>
      <c r="E104" s="130">
        <v>510480</v>
      </c>
      <c r="F104" s="130">
        <v>510480</v>
      </c>
      <c r="H104" s="130">
        <v>510480</v>
      </c>
      <c r="I104" s="130">
        <v>510480</v>
      </c>
      <c r="J104" s="130"/>
      <c r="K104" s="137">
        <f>+H104*D104</f>
        <v>510480</v>
      </c>
      <c r="L104" s="130">
        <f t="shared" ref="L104" si="33">+I104-K104</f>
        <v>0</v>
      </c>
      <c r="M104" s="130"/>
      <c r="N104" s="130"/>
    </row>
    <row r="105" spans="1:14" x14ac:dyDescent="0.3">
      <c r="A105" s="111"/>
      <c r="B105" s="112"/>
      <c r="C105" s="111"/>
      <c r="D105" s="114"/>
      <c r="E105" s="130"/>
      <c r="F105" s="130"/>
      <c r="H105" s="130"/>
      <c r="I105" s="130"/>
      <c r="J105" s="130"/>
      <c r="K105" s="138"/>
      <c r="L105" s="130"/>
      <c r="M105" s="130"/>
      <c r="N105" s="130"/>
    </row>
    <row r="106" spans="1:14" ht="20.399999999999999" x14ac:dyDescent="0.3">
      <c r="A106" s="115" t="s">
        <v>148</v>
      </c>
      <c r="B106" s="116" t="s">
        <v>149</v>
      </c>
      <c r="C106" s="115" t="s">
        <v>32</v>
      </c>
      <c r="D106" s="127">
        <v>1</v>
      </c>
      <c r="E106" s="131">
        <v>228840</v>
      </c>
      <c r="F106" s="131">
        <v>228840</v>
      </c>
      <c r="H106" s="131">
        <v>228840</v>
      </c>
      <c r="I106" s="131">
        <v>228840</v>
      </c>
      <c r="J106" s="131"/>
      <c r="K106" s="131">
        <f t="shared" ref="K106:K107" si="34">+H106*D106</f>
        <v>228840</v>
      </c>
      <c r="L106" s="131">
        <f t="shared" ref="L106:L107" si="35">+I106-K106</f>
        <v>0</v>
      </c>
      <c r="M106" s="131"/>
      <c r="N106" s="131"/>
    </row>
    <row r="107" spans="1:14" ht="20.399999999999999" x14ac:dyDescent="0.3">
      <c r="A107" s="115" t="s">
        <v>150</v>
      </c>
      <c r="B107" s="116" t="s">
        <v>151</v>
      </c>
      <c r="C107" s="115" t="s">
        <v>32</v>
      </c>
      <c r="D107" s="127">
        <v>1</v>
      </c>
      <c r="E107" s="131">
        <v>137640</v>
      </c>
      <c r="F107" s="131">
        <v>137640</v>
      </c>
      <c r="H107" s="131">
        <v>137640</v>
      </c>
      <c r="I107" s="131">
        <v>137640</v>
      </c>
      <c r="J107" s="131"/>
      <c r="K107" s="131">
        <f t="shared" si="34"/>
        <v>137640</v>
      </c>
      <c r="L107" s="131">
        <f t="shared" si="35"/>
        <v>0</v>
      </c>
      <c r="M107" s="131"/>
      <c r="N107" s="131"/>
    </row>
    <row r="108" spans="1:14" x14ac:dyDescent="0.3">
      <c r="A108" s="111" t="s">
        <v>152</v>
      </c>
      <c r="B108" s="112" t="s">
        <v>153</v>
      </c>
      <c r="C108" s="111" t="s">
        <v>38</v>
      </c>
      <c r="D108" s="114">
        <v>38</v>
      </c>
      <c r="E108" s="130">
        <v>65558</v>
      </c>
      <c r="F108" s="130">
        <v>2491204</v>
      </c>
      <c r="H108" s="130">
        <v>65558</v>
      </c>
      <c r="I108" s="130">
        <v>2491204</v>
      </c>
      <c r="J108" s="130"/>
      <c r="K108" s="137">
        <f>+H108*D108</f>
        <v>2491204</v>
      </c>
      <c r="L108" s="130">
        <f t="shared" ref="L108" si="36">+I108-K108</f>
        <v>0</v>
      </c>
      <c r="M108" s="130"/>
      <c r="N108" s="130"/>
    </row>
    <row r="109" spans="1:14" x14ac:dyDescent="0.3">
      <c r="A109" s="111"/>
      <c r="B109" s="112"/>
      <c r="C109" s="111"/>
      <c r="D109" s="114"/>
      <c r="E109" s="130"/>
      <c r="F109" s="130"/>
      <c r="H109" s="130"/>
      <c r="I109" s="130"/>
      <c r="J109" s="130"/>
      <c r="K109" s="138"/>
      <c r="L109" s="130"/>
      <c r="M109" s="130"/>
      <c r="N109" s="130"/>
    </row>
    <row r="110" spans="1:14" x14ac:dyDescent="0.3">
      <c r="A110" s="111" t="s">
        <v>154</v>
      </c>
      <c r="B110" s="112" t="s">
        <v>155</v>
      </c>
      <c r="C110" s="111" t="s">
        <v>38</v>
      </c>
      <c r="D110" s="114">
        <v>38</v>
      </c>
      <c r="E110" s="130">
        <v>32807</v>
      </c>
      <c r="F110" s="130">
        <v>1246476</v>
      </c>
      <c r="H110" s="130">
        <v>32802</v>
      </c>
      <c r="I110" s="130">
        <v>1246476</v>
      </c>
      <c r="J110" s="130"/>
      <c r="K110" s="137">
        <f>+H110*D110</f>
        <v>1246476</v>
      </c>
      <c r="L110" s="130">
        <f t="shared" ref="L110" si="37">+I110-K110</f>
        <v>0</v>
      </c>
      <c r="M110" s="130"/>
      <c r="N110" s="130"/>
    </row>
    <row r="111" spans="1:14" x14ac:dyDescent="0.3">
      <c r="A111" s="111"/>
      <c r="B111" s="112"/>
      <c r="C111" s="111"/>
      <c r="D111" s="114"/>
      <c r="E111" s="130"/>
      <c r="F111" s="130"/>
      <c r="H111" s="130"/>
      <c r="I111" s="130"/>
      <c r="J111" s="130"/>
      <c r="K111" s="138"/>
      <c r="L111" s="130"/>
      <c r="M111" s="130"/>
      <c r="N111" s="130"/>
    </row>
    <row r="112" spans="1:14" x14ac:dyDescent="0.3">
      <c r="A112" s="113" t="s">
        <v>76</v>
      </c>
      <c r="B112" s="113"/>
      <c r="C112" s="113"/>
      <c r="D112" s="113"/>
      <c r="E112" s="113"/>
      <c r="F112" s="136">
        <v>4614640</v>
      </c>
      <c r="H112" s="40"/>
      <c r="I112" s="136"/>
      <c r="J112" s="136">
        <v>4614640</v>
      </c>
      <c r="K112" s="142">
        <f>SUM(K104:K111)</f>
        <v>4614640</v>
      </c>
      <c r="L112" s="152">
        <f>+J112-K112</f>
        <v>0</v>
      </c>
      <c r="M112" s="152">
        <f>+F112-K112</f>
        <v>0</v>
      </c>
      <c r="N112" s="136"/>
    </row>
    <row r="113" spans="1:14" x14ac:dyDescent="0.3">
      <c r="A113" s="117">
        <v>8.3000000000000007</v>
      </c>
      <c r="B113" s="110" t="s">
        <v>156</v>
      </c>
      <c r="C113" s="110"/>
      <c r="D113" s="110"/>
      <c r="E113" s="110"/>
      <c r="F113" s="110"/>
      <c r="H113" s="40"/>
      <c r="I113" s="40"/>
      <c r="J113" s="40"/>
      <c r="K113" s="40"/>
      <c r="L113" s="40"/>
      <c r="M113" s="40"/>
      <c r="N113" s="40"/>
    </row>
    <row r="114" spans="1:14" ht="20.399999999999999" x14ac:dyDescent="0.3">
      <c r="A114" s="115" t="s">
        <v>157</v>
      </c>
      <c r="B114" s="116" t="s">
        <v>158</v>
      </c>
      <c r="C114" s="115" t="s">
        <v>32</v>
      </c>
      <c r="D114" s="127">
        <v>20</v>
      </c>
      <c r="E114" s="131">
        <v>18328</v>
      </c>
      <c r="F114" s="131">
        <v>366560</v>
      </c>
      <c r="H114" s="131">
        <v>18328</v>
      </c>
      <c r="I114" s="131">
        <v>366560</v>
      </c>
      <c r="J114" s="131"/>
      <c r="K114" s="131">
        <f t="shared" ref="K114:K116" si="38">+H114*D114</f>
        <v>366560</v>
      </c>
      <c r="L114" s="131">
        <f t="shared" ref="L114:L116" si="39">+I114-K114</f>
        <v>0</v>
      </c>
      <c r="M114" s="131"/>
      <c r="N114" s="131"/>
    </row>
    <row r="115" spans="1:14" ht="20.399999999999999" x14ac:dyDescent="0.3">
      <c r="A115" s="115" t="s">
        <v>159</v>
      </c>
      <c r="B115" s="116" t="s">
        <v>160</v>
      </c>
      <c r="C115" s="115" t="s">
        <v>32</v>
      </c>
      <c r="D115" s="127">
        <v>15</v>
      </c>
      <c r="E115" s="131">
        <v>32128</v>
      </c>
      <c r="F115" s="131">
        <v>481920</v>
      </c>
      <c r="H115" s="131">
        <v>32128</v>
      </c>
      <c r="I115" s="131">
        <v>481920</v>
      </c>
      <c r="J115" s="131"/>
      <c r="K115" s="131">
        <f t="shared" si="38"/>
        <v>481920</v>
      </c>
      <c r="L115" s="131">
        <f t="shared" si="39"/>
        <v>0</v>
      </c>
      <c r="M115" s="131"/>
      <c r="N115" s="131"/>
    </row>
    <row r="116" spans="1:14" x14ac:dyDescent="0.3">
      <c r="A116" s="115" t="s">
        <v>161</v>
      </c>
      <c r="B116" s="116" t="s">
        <v>162</v>
      </c>
      <c r="C116" s="115" t="s">
        <v>32</v>
      </c>
      <c r="D116" s="127">
        <v>1</v>
      </c>
      <c r="E116" s="131">
        <v>48328</v>
      </c>
      <c r="F116" s="131">
        <v>48328</v>
      </c>
      <c r="H116" s="131">
        <v>48328</v>
      </c>
      <c r="I116" s="131">
        <v>48328</v>
      </c>
      <c r="J116" s="131"/>
      <c r="K116" s="131">
        <f t="shared" si="38"/>
        <v>48328</v>
      </c>
      <c r="L116" s="131">
        <f t="shared" si="39"/>
        <v>0</v>
      </c>
      <c r="M116" s="131"/>
      <c r="N116" s="131"/>
    </row>
    <row r="117" spans="1:14" x14ac:dyDescent="0.3">
      <c r="A117" s="111" t="s">
        <v>163</v>
      </c>
      <c r="B117" s="112" t="s">
        <v>164</v>
      </c>
      <c r="C117" s="111" t="s">
        <v>38</v>
      </c>
      <c r="D117" s="114">
        <v>350</v>
      </c>
      <c r="E117" s="130">
        <v>35652</v>
      </c>
      <c r="F117" s="130">
        <v>12478200</v>
      </c>
      <c r="H117" s="130">
        <v>35652</v>
      </c>
      <c r="I117" s="130">
        <v>12478200</v>
      </c>
      <c r="J117" s="130"/>
      <c r="K117" s="137">
        <f>+H117*D117</f>
        <v>12478200</v>
      </c>
      <c r="L117" s="130">
        <f t="shared" ref="L117" si="40">+I117-K117</f>
        <v>0</v>
      </c>
      <c r="M117" s="130"/>
      <c r="N117" s="130"/>
    </row>
    <row r="118" spans="1:14" x14ac:dyDescent="0.3">
      <c r="A118" s="111"/>
      <c r="B118" s="112"/>
      <c r="C118" s="111"/>
      <c r="D118" s="114"/>
      <c r="E118" s="130"/>
      <c r="F118" s="130"/>
      <c r="H118" s="130"/>
      <c r="I118" s="130"/>
      <c r="J118" s="130"/>
      <c r="K118" s="138"/>
      <c r="L118" s="130"/>
      <c r="M118" s="130"/>
      <c r="N118" s="130"/>
    </row>
    <row r="119" spans="1:14" x14ac:dyDescent="0.3">
      <c r="A119" s="113" t="s">
        <v>76</v>
      </c>
      <c r="B119" s="113"/>
      <c r="C119" s="113"/>
      <c r="D119" s="113"/>
      <c r="E119" s="113"/>
      <c r="F119" s="136">
        <v>13375008</v>
      </c>
      <c r="H119" s="40"/>
      <c r="I119" s="136"/>
      <c r="J119" s="136">
        <v>13375008</v>
      </c>
      <c r="K119" s="142">
        <f>SUM(K114:K118)</f>
        <v>13375008</v>
      </c>
      <c r="L119" s="152">
        <f>+J119-K119</f>
        <v>0</v>
      </c>
      <c r="M119" s="152">
        <f>+F119-K119</f>
        <v>0</v>
      </c>
      <c r="N119" s="136"/>
    </row>
    <row r="120" spans="1:14" x14ac:dyDescent="0.3">
      <c r="A120" s="117">
        <v>8.4</v>
      </c>
      <c r="B120" s="110" t="s">
        <v>165</v>
      </c>
      <c r="C120" s="110"/>
      <c r="D120" s="110"/>
      <c r="E120" s="110"/>
      <c r="F120" s="110"/>
      <c r="H120" s="40"/>
      <c r="I120" s="40"/>
      <c r="J120" s="40"/>
      <c r="K120" s="40"/>
      <c r="L120" s="40"/>
      <c r="M120" s="40"/>
      <c r="N120" s="40"/>
    </row>
    <row r="121" spans="1:14" x14ac:dyDescent="0.3">
      <c r="A121" s="115" t="s">
        <v>166</v>
      </c>
      <c r="B121" s="116" t="s">
        <v>167</v>
      </c>
      <c r="C121" s="115" t="s">
        <v>32</v>
      </c>
      <c r="D121" s="127">
        <v>3</v>
      </c>
      <c r="E121" s="131">
        <v>76360</v>
      </c>
      <c r="F121" s="131">
        <v>229080</v>
      </c>
      <c r="H121" s="131">
        <v>76360</v>
      </c>
      <c r="I121" s="131">
        <v>229080</v>
      </c>
      <c r="J121" s="131"/>
      <c r="K121" s="131">
        <f t="shared" ref="K121:K130" si="41">+H121*D121</f>
        <v>229080</v>
      </c>
      <c r="L121" s="131">
        <f t="shared" ref="L121:L130" si="42">+I121-K121</f>
        <v>0</v>
      </c>
      <c r="M121" s="131"/>
      <c r="N121" s="131"/>
    </row>
    <row r="122" spans="1:14" x14ac:dyDescent="0.3">
      <c r="A122" s="115" t="s">
        <v>168</v>
      </c>
      <c r="B122" s="116" t="s">
        <v>169</v>
      </c>
      <c r="C122" s="115" t="s">
        <v>32</v>
      </c>
      <c r="D122" s="127">
        <v>34</v>
      </c>
      <c r="E122" s="131">
        <v>78860</v>
      </c>
      <c r="F122" s="131">
        <v>2681240</v>
      </c>
      <c r="H122" s="131">
        <v>78860</v>
      </c>
      <c r="I122" s="131">
        <v>2681240</v>
      </c>
      <c r="J122" s="131"/>
      <c r="K122" s="131">
        <f t="shared" si="41"/>
        <v>2681240</v>
      </c>
      <c r="L122" s="131">
        <f t="shared" si="42"/>
        <v>0</v>
      </c>
      <c r="M122" s="131"/>
      <c r="N122" s="131"/>
    </row>
    <row r="123" spans="1:14" x14ac:dyDescent="0.3">
      <c r="A123" s="115" t="s">
        <v>170</v>
      </c>
      <c r="B123" s="116" t="s">
        <v>171</v>
      </c>
      <c r="C123" s="115" t="s">
        <v>32</v>
      </c>
      <c r="D123" s="127">
        <v>24</v>
      </c>
      <c r="E123" s="131">
        <v>134620</v>
      </c>
      <c r="F123" s="131">
        <v>3230880</v>
      </c>
      <c r="H123" s="131">
        <v>134620</v>
      </c>
      <c r="I123" s="131">
        <v>3230880</v>
      </c>
      <c r="J123" s="131"/>
      <c r="K123" s="131">
        <f t="shared" si="41"/>
        <v>3230880</v>
      </c>
      <c r="L123" s="131">
        <f t="shared" si="42"/>
        <v>0</v>
      </c>
      <c r="M123" s="131"/>
      <c r="N123" s="131"/>
    </row>
    <row r="124" spans="1:14" x14ac:dyDescent="0.3">
      <c r="A124" s="115" t="s">
        <v>172</v>
      </c>
      <c r="B124" s="116" t="s">
        <v>173</v>
      </c>
      <c r="C124" s="115" t="s">
        <v>32</v>
      </c>
      <c r="D124" s="127">
        <v>4</v>
      </c>
      <c r="E124" s="131">
        <v>260420</v>
      </c>
      <c r="F124" s="131">
        <v>1041680</v>
      </c>
      <c r="H124" s="131">
        <v>260420</v>
      </c>
      <c r="I124" s="131">
        <v>1041680</v>
      </c>
      <c r="J124" s="131"/>
      <c r="K124" s="131">
        <f t="shared" si="41"/>
        <v>1041680</v>
      </c>
      <c r="L124" s="131">
        <f t="shared" si="42"/>
        <v>0</v>
      </c>
      <c r="M124" s="131"/>
      <c r="N124" s="131"/>
    </row>
    <row r="125" spans="1:14" x14ac:dyDescent="0.3">
      <c r="A125" s="115" t="s">
        <v>174</v>
      </c>
      <c r="B125" s="116" t="s">
        <v>175</v>
      </c>
      <c r="C125" s="115" t="s">
        <v>32</v>
      </c>
      <c r="D125" s="127">
        <v>4</v>
      </c>
      <c r="E125" s="131">
        <v>118220</v>
      </c>
      <c r="F125" s="131">
        <v>472880</v>
      </c>
      <c r="H125" s="131">
        <v>118220</v>
      </c>
      <c r="I125" s="131">
        <v>472880</v>
      </c>
      <c r="J125" s="131"/>
      <c r="K125" s="131">
        <f t="shared" si="41"/>
        <v>472880</v>
      </c>
      <c r="L125" s="131">
        <f t="shared" si="42"/>
        <v>0</v>
      </c>
      <c r="M125" s="131"/>
      <c r="N125" s="131"/>
    </row>
    <row r="126" spans="1:14" x14ac:dyDescent="0.3">
      <c r="A126" s="115" t="s">
        <v>176</v>
      </c>
      <c r="B126" s="116" t="s">
        <v>177</v>
      </c>
      <c r="C126" s="115" t="s">
        <v>32</v>
      </c>
      <c r="D126" s="127">
        <v>17</v>
      </c>
      <c r="E126" s="131">
        <v>128060</v>
      </c>
      <c r="F126" s="131">
        <v>2177020</v>
      </c>
      <c r="H126" s="131">
        <v>128060</v>
      </c>
      <c r="I126" s="131">
        <v>2177020</v>
      </c>
      <c r="J126" s="131"/>
      <c r="K126" s="131">
        <f t="shared" si="41"/>
        <v>2177020</v>
      </c>
      <c r="L126" s="131">
        <f t="shared" si="42"/>
        <v>0</v>
      </c>
      <c r="M126" s="131"/>
      <c r="N126" s="131"/>
    </row>
    <row r="127" spans="1:14" ht="20.399999999999999" x14ac:dyDescent="0.3">
      <c r="A127" s="115" t="s">
        <v>178</v>
      </c>
      <c r="B127" s="116" t="s">
        <v>179</v>
      </c>
      <c r="C127" s="115" t="s">
        <v>32</v>
      </c>
      <c r="D127" s="127">
        <v>2</v>
      </c>
      <c r="E127" s="131">
        <v>73208</v>
      </c>
      <c r="F127" s="131">
        <v>146416</v>
      </c>
      <c r="H127" s="131">
        <v>73208</v>
      </c>
      <c r="I127" s="131">
        <v>146416</v>
      </c>
      <c r="J127" s="131"/>
      <c r="K127" s="131">
        <f t="shared" si="41"/>
        <v>146416</v>
      </c>
      <c r="L127" s="131">
        <f t="shared" si="42"/>
        <v>0</v>
      </c>
      <c r="M127" s="131"/>
      <c r="N127" s="131"/>
    </row>
    <row r="128" spans="1:14" x14ac:dyDescent="0.3">
      <c r="A128" s="115" t="s">
        <v>180</v>
      </c>
      <c r="B128" s="116" t="s">
        <v>181</v>
      </c>
      <c r="C128" s="115" t="s">
        <v>32</v>
      </c>
      <c r="D128" s="127">
        <v>4</v>
      </c>
      <c r="E128" s="131">
        <v>42508</v>
      </c>
      <c r="F128" s="131">
        <v>170032</v>
      </c>
      <c r="H128" s="131">
        <v>42508</v>
      </c>
      <c r="I128" s="131">
        <v>170032</v>
      </c>
      <c r="J128" s="131"/>
      <c r="K128" s="131">
        <f t="shared" si="41"/>
        <v>170032</v>
      </c>
      <c r="L128" s="131">
        <f t="shared" si="42"/>
        <v>0</v>
      </c>
      <c r="M128" s="131"/>
      <c r="N128" s="131"/>
    </row>
    <row r="129" spans="1:14" x14ac:dyDescent="0.3">
      <c r="A129" s="115" t="s">
        <v>182</v>
      </c>
      <c r="B129" s="116" t="s">
        <v>183</v>
      </c>
      <c r="C129" s="115" t="s">
        <v>32</v>
      </c>
      <c r="D129" s="127">
        <v>3</v>
      </c>
      <c r="E129" s="131">
        <v>43808</v>
      </c>
      <c r="F129" s="131">
        <v>131424</v>
      </c>
      <c r="H129" s="131">
        <v>43808</v>
      </c>
      <c r="I129" s="131">
        <v>131424</v>
      </c>
      <c r="J129" s="131"/>
      <c r="K129" s="131">
        <f t="shared" si="41"/>
        <v>131424</v>
      </c>
      <c r="L129" s="131">
        <f t="shared" si="42"/>
        <v>0</v>
      </c>
      <c r="M129" s="131"/>
      <c r="N129" s="131"/>
    </row>
    <row r="130" spans="1:14" x14ac:dyDescent="0.3">
      <c r="A130" s="115" t="s">
        <v>184</v>
      </c>
      <c r="B130" s="116" t="s">
        <v>185</v>
      </c>
      <c r="C130" s="115" t="s">
        <v>32</v>
      </c>
      <c r="D130" s="127">
        <v>1</v>
      </c>
      <c r="E130" s="131">
        <v>45878</v>
      </c>
      <c r="F130" s="131">
        <v>45878</v>
      </c>
      <c r="H130" s="131">
        <v>45878</v>
      </c>
      <c r="I130" s="131">
        <v>45878</v>
      </c>
      <c r="J130" s="131"/>
      <c r="K130" s="131">
        <f t="shared" si="41"/>
        <v>45878</v>
      </c>
      <c r="L130" s="131">
        <f t="shared" si="42"/>
        <v>0</v>
      </c>
      <c r="M130" s="131"/>
      <c r="N130" s="131"/>
    </row>
    <row r="131" spans="1:14" x14ac:dyDescent="0.3">
      <c r="A131" s="111" t="s">
        <v>186</v>
      </c>
      <c r="B131" s="112" t="s">
        <v>187</v>
      </c>
      <c r="C131" s="111" t="s">
        <v>38</v>
      </c>
      <c r="D131" s="114">
        <v>960</v>
      </c>
      <c r="E131" s="130">
        <v>36576</v>
      </c>
      <c r="F131" s="130">
        <v>35112960</v>
      </c>
      <c r="H131" s="130">
        <v>35576</v>
      </c>
      <c r="I131" s="130">
        <v>34152960</v>
      </c>
      <c r="J131" s="130"/>
      <c r="K131" s="137">
        <f>+H131*D131</f>
        <v>34152960</v>
      </c>
      <c r="L131" s="130">
        <f t="shared" ref="L131" si="43">+I131-K131</f>
        <v>0</v>
      </c>
      <c r="M131" s="130"/>
      <c r="N131" s="130"/>
    </row>
    <row r="132" spans="1:14" x14ac:dyDescent="0.3">
      <c r="A132" s="111"/>
      <c r="B132" s="112"/>
      <c r="C132" s="111"/>
      <c r="D132" s="114"/>
      <c r="E132" s="130"/>
      <c r="F132" s="130"/>
      <c r="H132" s="130"/>
      <c r="I132" s="130"/>
      <c r="J132" s="130"/>
      <c r="K132" s="138"/>
      <c r="L132" s="130"/>
      <c r="M132" s="130"/>
      <c r="N132" s="130"/>
    </row>
    <row r="133" spans="1:14" x14ac:dyDescent="0.3">
      <c r="A133" s="113" t="s">
        <v>76</v>
      </c>
      <c r="B133" s="113"/>
      <c r="C133" s="113"/>
      <c r="D133" s="113"/>
      <c r="E133" s="113"/>
      <c r="F133" s="136">
        <v>45439490</v>
      </c>
      <c r="H133" s="40"/>
      <c r="I133" s="136"/>
      <c r="J133" s="136">
        <v>44479490</v>
      </c>
      <c r="K133" s="142">
        <f>SUM(K121:K132)</f>
        <v>44479490</v>
      </c>
      <c r="L133" s="152">
        <f>+J133-K133</f>
        <v>0</v>
      </c>
      <c r="M133" s="152">
        <f>+F133-K133</f>
        <v>960000</v>
      </c>
      <c r="N133" s="136"/>
    </row>
    <row r="134" spans="1:14" x14ac:dyDescent="0.3">
      <c r="A134" s="117">
        <v>8.5</v>
      </c>
      <c r="B134" s="110" t="s">
        <v>188</v>
      </c>
      <c r="C134" s="110"/>
      <c r="D134" s="110"/>
      <c r="E134" s="110"/>
      <c r="F134" s="110"/>
      <c r="H134" s="40"/>
      <c r="I134" s="40"/>
      <c r="J134" s="40"/>
      <c r="K134" s="40"/>
      <c r="L134" s="40"/>
      <c r="M134" s="40"/>
      <c r="N134" s="40"/>
    </row>
    <row r="135" spans="1:14" x14ac:dyDescent="0.3">
      <c r="A135" s="115" t="s">
        <v>189</v>
      </c>
      <c r="B135" s="116" t="s">
        <v>190</v>
      </c>
      <c r="C135" s="115" t="s">
        <v>32</v>
      </c>
      <c r="D135" s="127">
        <v>1</v>
      </c>
      <c r="E135" s="131">
        <v>938040</v>
      </c>
      <c r="F135" s="131">
        <v>938040</v>
      </c>
      <c r="H135" s="131">
        <v>938040</v>
      </c>
      <c r="I135" s="131">
        <v>938040</v>
      </c>
      <c r="J135" s="131"/>
      <c r="K135" s="131">
        <f t="shared" ref="K135:K136" si="44">+H135*D135</f>
        <v>938040</v>
      </c>
      <c r="L135" s="131">
        <f t="shared" ref="L135:L136" si="45">+I135-K135</f>
        <v>0</v>
      </c>
      <c r="M135" s="131"/>
      <c r="N135" s="131"/>
    </row>
    <row r="136" spans="1:14" ht="20.399999999999999" x14ac:dyDescent="0.3">
      <c r="A136" s="115" t="s">
        <v>191</v>
      </c>
      <c r="B136" s="116" t="s">
        <v>192</v>
      </c>
      <c r="C136" s="115" t="s">
        <v>32</v>
      </c>
      <c r="D136" s="127">
        <v>1</v>
      </c>
      <c r="E136" s="131">
        <v>127812</v>
      </c>
      <c r="F136" s="131">
        <v>127812</v>
      </c>
      <c r="H136" s="131">
        <v>127812</v>
      </c>
      <c r="I136" s="131">
        <v>127812</v>
      </c>
      <c r="J136" s="131"/>
      <c r="K136" s="131">
        <f t="shared" si="44"/>
        <v>127812</v>
      </c>
      <c r="L136" s="131">
        <f t="shared" si="45"/>
        <v>0</v>
      </c>
      <c r="M136" s="131"/>
      <c r="N136" s="131"/>
    </row>
    <row r="137" spans="1:14" x14ac:dyDescent="0.3">
      <c r="A137" s="111" t="s">
        <v>193</v>
      </c>
      <c r="B137" s="112" t="s">
        <v>194</v>
      </c>
      <c r="C137" s="111" t="s">
        <v>32</v>
      </c>
      <c r="D137" s="114">
        <v>1</v>
      </c>
      <c r="E137" s="130">
        <v>2383000</v>
      </c>
      <c r="F137" s="130">
        <v>2383000</v>
      </c>
      <c r="H137" s="130">
        <v>1975000</v>
      </c>
      <c r="I137" s="130">
        <v>1975000</v>
      </c>
      <c r="J137" s="130"/>
      <c r="K137" s="137">
        <f>+H137*D137</f>
        <v>1975000</v>
      </c>
      <c r="L137" s="130">
        <f t="shared" ref="L137" si="46">+I137-K137</f>
        <v>0</v>
      </c>
      <c r="M137" s="130"/>
      <c r="N137" s="130"/>
    </row>
    <row r="138" spans="1:14" x14ac:dyDescent="0.3">
      <c r="A138" s="111"/>
      <c r="B138" s="112"/>
      <c r="C138" s="111"/>
      <c r="D138" s="114"/>
      <c r="E138" s="130"/>
      <c r="F138" s="130"/>
      <c r="H138" s="130"/>
      <c r="I138" s="130"/>
      <c r="J138" s="130"/>
      <c r="K138" s="138"/>
      <c r="L138" s="130"/>
      <c r="M138" s="130"/>
      <c r="N138" s="130"/>
    </row>
    <row r="139" spans="1:14" ht="20.399999999999999" x14ac:dyDescent="0.3">
      <c r="A139" s="115" t="s">
        <v>195</v>
      </c>
      <c r="B139" s="116" t="s">
        <v>196</v>
      </c>
      <c r="C139" s="115" t="s">
        <v>32</v>
      </c>
      <c r="D139" s="127">
        <v>1</v>
      </c>
      <c r="E139" s="131">
        <v>266700</v>
      </c>
      <c r="F139" s="131">
        <v>266700</v>
      </c>
      <c r="H139" s="131">
        <v>266700</v>
      </c>
      <c r="I139" s="131">
        <v>266700</v>
      </c>
      <c r="J139" s="131"/>
      <c r="K139" s="131">
        <f t="shared" ref="K139:K140" si="47">+H139*D139</f>
        <v>266700</v>
      </c>
      <c r="L139" s="131">
        <f t="shared" ref="L139:L140" si="48">+I139-K139</f>
        <v>0</v>
      </c>
      <c r="M139" s="131"/>
      <c r="N139" s="131"/>
    </row>
    <row r="140" spans="1:14" ht="20.399999999999999" x14ac:dyDescent="0.3">
      <c r="A140" s="115" t="s">
        <v>197</v>
      </c>
      <c r="B140" s="116" t="s">
        <v>198</v>
      </c>
      <c r="C140" s="115" t="s">
        <v>32</v>
      </c>
      <c r="D140" s="127">
        <v>1</v>
      </c>
      <c r="E140" s="131">
        <v>60180</v>
      </c>
      <c r="F140" s="131">
        <v>60180</v>
      </c>
      <c r="H140" s="131">
        <v>60180</v>
      </c>
      <c r="I140" s="131">
        <v>60180</v>
      </c>
      <c r="J140" s="131"/>
      <c r="K140" s="131">
        <f t="shared" si="47"/>
        <v>60180</v>
      </c>
      <c r="L140" s="131">
        <f t="shared" si="48"/>
        <v>0</v>
      </c>
      <c r="M140" s="131"/>
      <c r="N140" s="131"/>
    </row>
    <row r="141" spans="1:14" x14ac:dyDescent="0.3">
      <c r="A141" s="111" t="s">
        <v>199</v>
      </c>
      <c r="B141" s="112" t="s">
        <v>200</v>
      </c>
      <c r="C141" s="111" t="s">
        <v>32</v>
      </c>
      <c r="D141" s="114">
        <v>2</v>
      </c>
      <c r="E141" s="130">
        <v>30396</v>
      </c>
      <c r="F141" s="130">
        <v>60792</v>
      </c>
      <c r="H141" s="130">
        <v>30396</v>
      </c>
      <c r="I141" s="130">
        <v>60792</v>
      </c>
      <c r="J141" s="130"/>
      <c r="K141" s="137">
        <f>+H141*D141</f>
        <v>60792</v>
      </c>
      <c r="L141" s="130">
        <f t="shared" ref="L141" si="49">+I141-K141</f>
        <v>0</v>
      </c>
      <c r="M141" s="130"/>
      <c r="N141" s="130"/>
    </row>
    <row r="142" spans="1:14" x14ac:dyDescent="0.3">
      <c r="A142" s="111"/>
      <c r="B142" s="112"/>
      <c r="C142" s="111"/>
      <c r="D142" s="114"/>
      <c r="E142" s="130"/>
      <c r="F142" s="130"/>
      <c r="H142" s="130"/>
      <c r="I142" s="130"/>
      <c r="J142" s="130"/>
      <c r="K142" s="138"/>
      <c r="L142" s="130"/>
      <c r="M142" s="130"/>
      <c r="N142" s="130"/>
    </row>
    <row r="143" spans="1:14" x14ac:dyDescent="0.3">
      <c r="A143" s="111" t="s">
        <v>201</v>
      </c>
      <c r="B143" s="112" t="s">
        <v>202</v>
      </c>
      <c r="C143" s="111" t="s">
        <v>32</v>
      </c>
      <c r="D143" s="114">
        <v>8</v>
      </c>
      <c r="E143" s="130">
        <v>51936</v>
      </c>
      <c r="F143" s="130">
        <v>415488</v>
      </c>
      <c r="H143" s="130">
        <v>51936</v>
      </c>
      <c r="I143" s="130">
        <v>415488</v>
      </c>
      <c r="J143" s="130"/>
      <c r="K143" s="137">
        <f>+H143*D143</f>
        <v>415488</v>
      </c>
      <c r="L143" s="130">
        <f t="shared" ref="L143" si="50">+I143-K143</f>
        <v>0</v>
      </c>
      <c r="M143" s="130"/>
      <c r="N143" s="130"/>
    </row>
    <row r="144" spans="1:14" x14ac:dyDescent="0.3">
      <c r="A144" s="111"/>
      <c r="B144" s="112"/>
      <c r="C144" s="111"/>
      <c r="D144" s="114"/>
      <c r="E144" s="130"/>
      <c r="F144" s="130"/>
      <c r="H144" s="130"/>
      <c r="I144" s="130"/>
      <c r="J144" s="130"/>
      <c r="K144" s="138"/>
      <c r="L144" s="130"/>
      <c r="M144" s="130"/>
      <c r="N144" s="130"/>
    </row>
    <row r="145" spans="1:14" x14ac:dyDescent="0.3">
      <c r="A145" s="115" t="s">
        <v>203</v>
      </c>
      <c r="B145" s="116" t="s">
        <v>204</v>
      </c>
      <c r="C145" s="115" t="s">
        <v>38</v>
      </c>
      <c r="D145" s="127">
        <v>540</v>
      </c>
      <c r="E145" s="131">
        <v>6060</v>
      </c>
      <c r="F145" s="131">
        <v>3272400</v>
      </c>
      <c r="H145" s="131">
        <v>6060</v>
      </c>
      <c r="I145" s="131">
        <v>3272400</v>
      </c>
      <c r="J145" s="131"/>
      <c r="K145" s="131">
        <f t="shared" ref="K145:K146" si="51">+H145*D145</f>
        <v>3272400</v>
      </c>
      <c r="L145" s="131">
        <f t="shared" ref="L145:L146" si="52">+I145-K145</f>
        <v>0</v>
      </c>
      <c r="M145" s="131"/>
      <c r="N145" s="131"/>
    </row>
    <row r="146" spans="1:14" x14ac:dyDescent="0.3">
      <c r="A146" s="115" t="s">
        <v>205</v>
      </c>
      <c r="B146" s="116" t="s">
        <v>206</v>
      </c>
      <c r="C146" s="115" t="s">
        <v>38</v>
      </c>
      <c r="D146" s="127">
        <v>90</v>
      </c>
      <c r="E146" s="131">
        <v>11740</v>
      </c>
      <c r="F146" s="131">
        <v>1056600</v>
      </c>
      <c r="H146" s="131">
        <v>11740</v>
      </c>
      <c r="I146" s="131">
        <v>1056600</v>
      </c>
      <c r="J146" s="131"/>
      <c r="K146" s="131">
        <f t="shared" si="51"/>
        <v>1056600</v>
      </c>
      <c r="L146" s="131">
        <f t="shared" si="52"/>
        <v>0</v>
      </c>
      <c r="M146" s="131"/>
      <c r="N146" s="131"/>
    </row>
    <row r="147" spans="1:14" x14ac:dyDescent="0.3">
      <c r="A147" s="111" t="s">
        <v>207</v>
      </c>
      <c r="B147" s="112" t="s">
        <v>208</v>
      </c>
      <c r="C147" s="111" t="s">
        <v>38</v>
      </c>
      <c r="D147" s="114">
        <v>36</v>
      </c>
      <c r="E147" s="130">
        <v>55340</v>
      </c>
      <c r="F147" s="130">
        <v>1992240</v>
      </c>
      <c r="H147" s="130">
        <v>55340</v>
      </c>
      <c r="I147" s="130">
        <v>1992240</v>
      </c>
      <c r="J147" s="130"/>
      <c r="K147" s="137">
        <f>+H147*D147</f>
        <v>1992240</v>
      </c>
      <c r="L147" s="130">
        <f t="shared" ref="L147" si="53">+I147-K147</f>
        <v>0</v>
      </c>
      <c r="M147" s="130"/>
      <c r="N147" s="130"/>
    </row>
    <row r="148" spans="1:14" x14ac:dyDescent="0.3">
      <c r="A148" s="111"/>
      <c r="B148" s="112"/>
      <c r="C148" s="111"/>
      <c r="D148" s="114"/>
      <c r="E148" s="130"/>
      <c r="F148" s="130"/>
      <c r="H148" s="130"/>
      <c r="I148" s="130"/>
      <c r="J148" s="130"/>
      <c r="K148" s="138"/>
      <c r="L148" s="130"/>
      <c r="M148" s="130"/>
      <c r="N148" s="130"/>
    </row>
    <row r="149" spans="1:14" x14ac:dyDescent="0.3">
      <c r="A149" s="113" t="s">
        <v>76</v>
      </c>
      <c r="B149" s="113"/>
      <c r="C149" s="113"/>
      <c r="D149" s="113"/>
      <c r="E149" s="113"/>
      <c r="F149" s="136">
        <v>10573252</v>
      </c>
      <c r="H149" s="40"/>
      <c r="I149" s="136"/>
      <c r="J149" s="136">
        <v>10165252</v>
      </c>
      <c r="K149" s="142">
        <f>SUM(K135:K148)</f>
        <v>10165252</v>
      </c>
      <c r="L149" s="152">
        <f>+J149-K149</f>
        <v>0</v>
      </c>
      <c r="M149" s="152">
        <f>+F149-K149</f>
        <v>408000</v>
      </c>
      <c r="N149" s="136"/>
    </row>
    <row r="150" spans="1:14" x14ac:dyDescent="0.3">
      <c r="A150" s="117">
        <v>8.6</v>
      </c>
      <c r="B150" s="110" t="s">
        <v>209</v>
      </c>
      <c r="C150" s="110"/>
      <c r="D150" s="110"/>
      <c r="E150" s="110"/>
      <c r="F150" s="110"/>
      <c r="H150" s="40"/>
      <c r="I150" s="40"/>
      <c r="J150" s="40"/>
      <c r="K150" s="40"/>
      <c r="L150" s="40"/>
      <c r="M150" s="40"/>
      <c r="N150" s="40"/>
    </row>
    <row r="151" spans="1:14" ht="20.399999999999999" x14ac:dyDescent="0.3">
      <c r="A151" s="115" t="s">
        <v>210</v>
      </c>
      <c r="B151" s="116" t="s">
        <v>211</v>
      </c>
      <c r="C151" s="115" t="s">
        <v>32</v>
      </c>
      <c r="D151" s="127">
        <v>1</v>
      </c>
      <c r="E151" s="131">
        <v>1317420</v>
      </c>
      <c r="F151" s="131">
        <v>1317420</v>
      </c>
      <c r="H151" s="131">
        <v>1317420</v>
      </c>
      <c r="I151" s="131">
        <v>1317420</v>
      </c>
      <c r="J151" s="131"/>
      <c r="K151" s="131">
        <f t="shared" ref="K151:K154" si="54">+H151*D151</f>
        <v>1317420</v>
      </c>
      <c r="L151" s="131">
        <f t="shared" ref="L151:L154" si="55">+I151-K151</f>
        <v>0</v>
      </c>
      <c r="M151" s="131"/>
      <c r="N151" s="131"/>
    </row>
    <row r="152" spans="1:14" x14ac:dyDescent="0.3">
      <c r="A152" s="115" t="s">
        <v>212</v>
      </c>
      <c r="B152" s="116" t="s">
        <v>213</v>
      </c>
      <c r="C152" s="115" t="s">
        <v>32</v>
      </c>
      <c r="D152" s="127">
        <v>8</v>
      </c>
      <c r="E152" s="131">
        <v>1242000</v>
      </c>
      <c r="F152" s="131">
        <v>9936000</v>
      </c>
      <c r="H152" s="131">
        <v>1120000</v>
      </c>
      <c r="I152" s="131">
        <v>8960000</v>
      </c>
      <c r="J152" s="131"/>
      <c r="K152" s="131">
        <f t="shared" si="54"/>
        <v>8960000</v>
      </c>
      <c r="L152" s="131">
        <f t="shared" si="55"/>
        <v>0</v>
      </c>
      <c r="M152" s="131"/>
      <c r="N152" s="131"/>
    </row>
    <row r="153" spans="1:14" x14ac:dyDescent="0.3">
      <c r="A153" s="115" t="s">
        <v>214</v>
      </c>
      <c r="B153" s="116" t="s">
        <v>215</v>
      </c>
      <c r="C153" s="115" t="s">
        <v>32</v>
      </c>
      <c r="D153" s="127">
        <v>4</v>
      </c>
      <c r="E153" s="131">
        <v>89520</v>
      </c>
      <c r="F153" s="131">
        <v>358080</v>
      </c>
      <c r="H153" s="131">
        <v>89520</v>
      </c>
      <c r="I153" s="131">
        <v>358080</v>
      </c>
      <c r="J153" s="131"/>
      <c r="K153" s="131">
        <f t="shared" si="54"/>
        <v>358080</v>
      </c>
      <c r="L153" s="131">
        <f t="shared" si="55"/>
        <v>0</v>
      </c>
      <c r="M153" s="131"/>
      <c r="N153" s="131"/>
    </row>
    <row r="154" spans="1:14" x14ac:dyDescent="0.3">
      <c r="A154" s="115" t="s">
        <v>216</v>
      </c>
      <c r="B154" s="116" t="s">
        <v>217</v>
      </c>
      <c r="C154" s="115" t="s">
        <v>32</v>
      </c>
      <c r="D154" s="127">
        <v>2</v>
      </c>
      <c r="E154" s="131">
        <v>46320</v>
      </c>
      <c r="F154" s="131">
        <v>92640</v>
      </c>
      <c r="H154" s="131">
        <v>46320</v>
      </c>
      <c r="I154" s="131">
        <v>92640</v>
      </c>
      <c r="J154" s="131"/>
      <c r="K154" s="131">
        <f t="shared" si="54"/>
        <v>92640</v>
      </c>
      <c r="L154" s="131">
        <f t="shared" si="55"/>
        <v>0</v>
      </c>
      <c r="M154" s="131"/>
      <c r="N154" s="131"/>
    </row>
    <row r="155" spans="1:14" x14ac:dyDescent="0.3">
      <c r="A155" s="111" t="s">
        <v>218</v>
      </c>
      <c r="B155" s="112" t="s">
        <v>219</v>
      </c>
      <c r="C155" s="111" t="s">
        <v>38</v>
      </c>
      <c r="D155" s="114">
        <v>232</v>
      </c>
      <c r="E155" s="130">
        <v>11936</v>
      </c>
      <c r="F155" s="130">
        <v>2769152</v>
      </c>
      <c r="H155" s="130">
        <v>11936</v>
      </c>
      <c r="I155" s="130">
        <v>2769152</v>
      </c>
      <c r="J155" s="130"/>
      <c r="K155" s="137">
        <f>+H155*D155</f>
        <v>2769152</v>
      </c>
      <c r="L155" s="130">
        <f t="shared" ref="L155" si="56">+I155-K155</f>
        <v>0</v>
      </c>
      <c r="M155" s="130"/>
      <c r="N155" s="130"/>
    </row>
    <row r="156" spans="1:14" x14ac:dyDescent="0.3">
      <c r="A156" s="111"/>
      <c r="B156" s="112"/>
      <c r="C156" s="111"/>
      <c r="D156" s="114"/>
      <c r="E156" s="130"/>
      <c r="F156" s="130"/>
      <c r="H156" s="130"/>
      <c r="I156" s="130"/>
      <c r="J156" s="130"/>
      <c r="K156" s="138"/>
      <c r="L156" s="130"/>
      <c r="M156" s="130"/>
      <c r="N156" s="130"/>
    </row>
    <row r="157" spans="1:14" x14ac:dyDescent="0.3">
      <c r="A157" s="113" t="s">
        <v>76</v>
      </c>
      <c r="B157" s="113"/>
      <c r="C157" s="113"/>
      <c r="D157" s="113"/>
      <c r="E157" s="113"/>
      <c r="F157" s="136">
        <v>14473292</v>
      </c>
      <c r="H157" s="40"/>
      <c r="I157" s="136"/>
      <c r="J157" s="136">
        <v>13497292</v>
      </c>
      <c r="K157" s="142">
        <f>SUM(K151:K156)</f>
        <v>13497292</v>
      </c>
      <c r="L157" s="152">
        <f>+J157-K157</f>
        <v>0</v>
      </c>
      <c r="M157" s="152">
        <f>+F157-K157</f>
        <v>976000</v>
      </c>
      <c r="N157" s="136"/>
    </row>
    <row r="158" spans="1:14" x14ac:dyDescent="0.3">
      <c r="A158" s="109">
        <v>9</v>
      </c>
      <c r="B158" s="110" t="s">
        <v>220</v>
      </c>
      <c r="C158" s="110"/>
      <c r="D158" s="110"/>
      <c r="E158" s="110"/>
      <c r="F158" s="110"/>
      <c r="H158" s="40"/>
      <c r="I158" s="40"/>
      <c r="J158" s="40"/>
      <c r="K158" s="40"/>
      <c r="L158" s="40"/>
      <c r="M158" s="40"/>
      <c r="N158" s="40"/>
    </row>
    <row r="159" spans="1:14" x14ac:dyDescent="0.3">
      <c r="A159" s="115">
        <v>9.1</v>
      </c>
      <c r="B159" s="116" t="s">
        <v>221</v>
      </c>
      <c r="C159" s="115" t="s">
        <v>37</v>
      </c>
      <c r="D159" s="127">
        <v>240</v>
      </c>
      <c r="E159" s="131">
        <v>9946.3700000000008</v>
      </c>
      <c r="F159" s="131">
        <v>2387128.7999999998</v>
      </c>
      <c r="H159" s="131">
        <v>5500</v>
      </c>
      <c r="I159" s="131">
        <v>1320000</v>
      </c>
      <c r="J159" s="131"/>
      <c r="K159" s="131">
        <f t="shared" ref="K159" si="57">+H159*D159</f>
        <v>1320000</v>
      </c>
      <c r="L159" s="131">
        <f t="shared" ref="L159" si="58">+I159-K159</f>
        <v>0</v>
      </c>
      <c r="M159" s="131"/>
      <c r="N159" s="131"/>
    </row>
    <row r="160" spans="1:14" x14ac:dyDescent="0.3">
      <c r="A160" s="113" t="s">
        <v>76</v>
      </c>
      <c r="B160" s="113"/>
      <c r="C160" s="113"/>
      <c r="D160" s="113"/>
      <c r="E160" s="113"/>
      <c r="F160" s="136">
        <v>2387128.7999999998</v>
      </c>
      <c r="H160" s="40"/>
      <c r="I160" s="136"/>
      <c r="J160" s="136">
        <v>1320000</v>
      </c>
      <c r="K160" s="157">
        <f>SUM(K159)</f>
        <v>1320000</v>
      </c>
      <c r="L160" s="152">
        <f>+J160-K160</f>
        <v>0</v>
      </c>
      <c r="M160" s="152">
        <f>+F160-K160</f>
        <v>1067128.7999999998</v>
      </c>
      <c r="N160" s="136"/>
    </row>
    <row r="161" spans="1:14" x14ac:dyDescent="0.3">
      <c r="A161" s="104"/>
      <c r="B161" s="105"/>
      <c r="C161" s="121"/>
      <c r="D161" s="121"/>
      <c r="E161" s="121"/>
      <c r="F161" s="135"/>
      <c r="H161" s="40"/>
      <c r="I161" s="135"/>
      <c r="J161" s="135"/>
      <c r="K161" s="40"/>
      <c r="L161" s="135"/>
      <c r="M161" s="135"/>
      <c r="N161" s="135"/>
    </row>
    <row r="162" spans="1:14" x14ac:dyDescent="0.3">
      <c r="A162" s="104"/>
      <c r="B162" s="105"/>
      <c r="C162" s="122" t="s">
        <v>222</v>
      </c>
      <c r="D162" s="122"/>
      <c r="E162" s="122"/>
      <c r="F162" s="108">
        <v>325230556.85000002</v>
      </c>
      <c r="H162" s="40"/>
      <c r="I162" s="108">
        <v>325668908.82999998</v>
      </c>
      <c r="J162" s="108"/>
      <c r="K162" s="146">
        <f>SUM(K8:K161)/2</f>
        <v>325668962.61199999</v>
      </c>
      <c r="L162" s="146">
        <f>+I162-K162</f>
        <v>-53.782000005245209</v>
      </c>
      <c r="M162" s="108"/>
      <c r="N162" s="146" t="s">
        <v>7</v>
      </c>
    </row>
    <row r="163" spans="1:14" x14ac:dyDescent="0.3">
      <c r="A163" s="104"/>
      <c r="B163" s="105"/>
      <c r="C163" s="122" t="s">
        <v>223</v>
      </c>
      <c r="D163" s="122"/>
      <c r="E163" s="122"/>
      <c r="F163" s="108">
        <v>97569167.060000002</v>
      </c>
      <c r="H163" s="40"/>
      <c r="I163" s="108">
        <v>97700672.650000006</v>
      </c>
      <c r="J163" s="108"/>
      <c r="K163" s="146">
        <f>+K162*0.3</f>
        <v>97700688.783599988</v>
      </c>
      <c r="L163" s="146">
        <f t="shared" ref="L163:L168" si="59">+I163-K163</f>
        <v>-16.133599981665611</v>
      </c>
      <c r="M163" s="108"/>
      <c r="N163" s="146" t="s">
        <v>7</v>
      </c>
    </row>
    <row r="164" spans="1:14" x14ac:dyDescent="0.3">
      <c r="A164" s="104"/>
      <c r="B164" s="105"/>
      <c r="C164" s="113" t="s">
        <v>224</v>
      </c>
      <c r="D164" s="113"/>
      <c r="E164" s="113"/>
      <c r="F164" s="136">
        <v>71550722.510000005</v>
      </c>
      <c r="H164" s="40"/>
      <c r="I164" s="136"/>
      <c r="J164" s="136"/>
      <c r="K164" s="136"/>
      <c r="L164" s="108"/>
      <c r="M164" s="136"/>
      <c r="N164" s="136"/>
    </row>
    <row r="165" spans="1:14" x14ac:dyDescent="0.3">
      <c r="A165" s="104"/>
      <c r="B165" s="105"/>
      <c r="C165" s="113" t="s">
        <v>225</v>
      </c>
      <c r="D165" s="113"/>
      <c r="E165" s="113"/>
      <c r="F165" s="136">
        <v>16261527.84</v>
      </c>
      <c r="H165" s="40"/>
      <c r="I165" s="136"/>
      <c r="J165" s="136"/>
      <c r="K165" s="136">
        <f>+K162*0.05</f>
        <v>16283448.1306</v>
      </c>
      <c r="L165" s="108"/>
      <c r="M165" s="136"/>
      <c r="N165" s="136"/>
    </row>
    <row r="166" spans="1:14" x14ac:dyDescent="0.3">
      <c r="A166" s="104"/>
      <c r="B166" s="105"/>
      <c r="C166" s="113" t="s">
        <v>226</v>
      </c>
      <c r="D166" s="113"/>
      <c r="E166" s="113"/>
      <c r="F166" s="136">
        <v>9756916.7100000009</v>
      </c>
      <c r="H166" s="40"/>
      <c r="I166" s="136"/>
      <c r="J166" s="136"/>
      <c r="K166" s="136"/>
      <c r="L166" s="108"/>
      <c r="M166" s="136"/>
      <c r="N166" s="136"/>
    </row>
    <row r="167" spans="1:14" ht="20.399999999999999" x14ac:dyDescent="0.3">
      <c r="A167" s="104"/>
      <c r="B167" s="105"/>
      <c r="C167" s="122" t="s">
        <v>227</v>
      </c>
      <c r="D167" s="122"/>
      <c r="E167" s="122"/>
      <c r="F167" s="108">
        <v>3089690.29</v>
      </c>
      <c r="H167" s="40"/>
      <c r="I167" s="108">
        <v>928156.45</v>
      </c>
      <c r="J167" s="108"/>
      <c r="K167" s="151">
        <f>+K165*0.19</f>
        <v>3093855.144814</v>
      </c>
      <c r="L167" s="151">
        <f t="shared" si="59"/>
        <v>-2165698.6948140003</v>
      </c>
      <c r="M167" s="108"/>
      <c r="N167" s="151" t="s">
        <v>236</v>
      </c>
    </row>
    <row r="168" spans="1:14" ht="20.399999999999999" x14ac:dyDescent="0.3">
      <c r="A168" s="104"/>
      <c r="B168" s="105"/>
      <c r="C168" s="122" t="s">
        <v>228</v>
      </c>
      <c r="D168" s="122"/>
      <c r="E168" s="122"/>
      <c r="F168" s="108">
        <v>425889414.19999999</v>
      </c>
      <c r="H168" s="40"/>
      <c r="I168" s="108">
        <v>424297737.94</v>
      </c>
      <c r="J168" s="108"/>
      <c r="K168" s="151">
        <f>+K167+K163+K162</f>
        <v>426463506.54041398</v>
      </c>
      <c r="L168" s="151">
        <f t="shared" si="59"/>
        <v>-2165768.6004139781</v>
      </c>
      <c r="M168" s="108"/>
      <c r="N168" s="151" t="s">
        <v>237</v>
      </c>
    </row>
  </sheetData>
  <mergeCells count="575">
    <mergeCell ref="N147:N148"/>
    <mergeCell ref="N155:N156"/>
    <mergeCell ref="H5:N5"/>
    <mergeCell ref="H3:N3"/>
    <mergeCell ref="H2:N2"/>
    <mergeCell ref="N117:N118"/>
    <mergeCell ref="N131:N132"/>
    <mergeCell ref="N137:N138"/>
    <mergeCell ref="N141:N142"/>
    <mergeCell ref="N143:N144"/>
    <mergeCell ref="N95:N96"/>
    <mergeCell ref="N99:N100"/>
    <mergeCell ref="N104:N105"/>
    <mergeCell ref="N108:N109"/>
    <mergeCell ref="N110:N111"/>
    <mergeCell ref="N75:N77"/>
    <mergeCell ref="N80:N81"/>
    <mergeCell ref="N82:N83"/>
    <mergeCell ref="N84:N85"/>
    <mergeCell ref="N90:N91"/>
    <mergeCell ref="N64:N65"/>
    <mergeCell ref="N67:N68"/>
    <mergeCell ref="N69:N70"/>
    <mergeCell ref="N71:N72"/>
    <mergeCell ref="N73:N74"/>
    <mergeCell ref="N47:N48"/>
    <mergeCell ref="N51:N52"/>
    <mergeCell ref="N56:N57"/>
    <mergeCell ref="N58:N59"/>
    <mergeCell ref="N61:N62"/>
    <mergeCell ref="L155:L156"/>
    <mergeCell ref="N8:N9"/>
    <mergeCell ref="N12:N13"/>
    <mergeCell ref="N15:N16"/>
    <mergeCell ref="N21:N22"/>
    <mergeCell ref="N23:N24"/>
    <mergeCell ref="N25:N26"/>
    <mergeCell ref="N27:N28"/>
    <mergeCell ref="N29:N30"/>
    <mergeCell ref="N31:N32"/>
    <mergeCell ref="N33:N34"/>
    <mergeCell ref="N35:N36"/>
    <mergeCell ref="N40:N41"/>
    <mergeCell ref="N42:N43"/>
    <mergeCell ref="N45:N46"/>
    <mergeCell ref="L27:L28"/>
    <mergeCell ref="L29:L30"/>
    <mergeCell ref="L31:L32"/>
    <mergeCell ref="L33:L34"/>
    <mergeCell ref="L35:L36"/>
    <mergeCell ref="L12:L13"/>
    <mergeCell ref="L15:L16"/>
    <mergeCell ref="L21:L22"/>
    <mergeCell ref="L23:L24"/>
    <mergeCell ref="L25:L26"/>
    <mergeCell ref="J147:J148"/>
    <mergeCell ref="J155:J156"/>
    <mergeCell ref="J8:J9"/>
    <mergeCell ref="J12:J13"/>
    <mergeCell ref="J15:J16"/>
    <mergeCell ref="J21:J22"/>
    <mergeCell ref="J23:J24"/>
    <mergeCell ref="J25:J26"/>
    <mergeCell ref="J27:J28"/>
    <mergeCell ref="J29:J30"/>
    <mergeCell ref="J31:J32"/>
    <mergeCell ref="J33:J34"/>
    <mergeCell ref="J35:J36"/>
    <mergeCell ref="J40:J41"/>
    <mergeCell ref="J42:J43"/>
    <mergeCell ref="J45:J46"/>
    <mergeCell ref="J117:J118"/>
    <mergeCell ref="J131:J132"/>
    <mergeCell ref="J137:J138"/>
    <mergeCell ref="J141:J142"/>
    <mergeCell ref="J143:J144"/>
    <mergeCell ref="J95:J96"/>
    <mergeCell ref="J99:J100"/>
    <mergeCell ref="J104:J105"/>
    <mergeCell ref="J108:J109"/>
    <mergeCell ref="J110:J111"/>
    <mergeCell ref="J75:J77"/>
    <mergeCell ref="J80:J81"/>
    <mergeCell ref="J82:J83"/>
    <mergeCell ref="J84:J85"/>
    <mergeCell ref="J90:J91"/>
    <mergeCell ref="J64:J65"/>
    <mergeCell ref="J67:J68"/>
    <mergeCell ref="J69:J70"/>
    <mergeCell ref="J71:J72"/>
    <mergeCell ref="J73:J74"/>
    <mergeCell ref="J47:J48"/>
    <mergeCell ref="J51:J52"/>
    <mergeCell ref="J56:J57"/>
    <mergeCell ref="J58:J59"/>
    <mergeCell ref="J61:J62"/>
    <mergeCell ref="K155:K156"/>
    <mergeCell ref="M155:M156"/>
    <mergeCell ref="K141:K142"/>
    <mergeCell ref="M141:M142"/>
    <mergeCell ref="K143:K144"/>
    <mergeCell ref="M143:M144"/>
    <mergeCell ref="K147:K148"/>
    <mergeCell ref="M147:M148"/>
    <mergeCell ref="L141:L142"/>
    <mergeCell ref="L143:L144"/>
    <mergeCell ref="L147:L148"/>
    <mergeCell ref="K117:K118"/>
    <mergeCell ref="M117:M118"/>
    <mergeCell ref="K131:K132"/>
    <mergeCell ref="M131:M132"/>
    <mergeCell ref="K137:K138"/>
    <mergeCell ref="M137:M138"/>
    <mergeCell ref="L117:L118"/>
    <mergeCell ref="L131:L132"/>
    <mergeCell ref="L137:L138"/>
    <mergeCell ref="K104:K105"/>
    <mergeCell ref="M104:M105"/>
    <mergeCell ref="K108:K109"/>
    <mergeCell ref="M108:M109"/>
    <mergeCell ref="K110:K111"/>
    <mergeCell ref="M110:M111"/>
    <mergeCell ref="L104:L105"/>
    <mergeCell ref="L108:L109"/>
    <mergeCell ref="L110:L111"/>
    <mergeCell ref="K90:K91"/>
    <mergeCell ref="M90:M91"/>
    <mergeCell ref="K95:K96"/>
    <mergeCell ref="M95:M96"/>
    <mergeCell ref="K99:K100"/>
    <mergeCell ref="M99:M100"/>
    <mergeCell ref="L90:L91"/>
    <mergeCell ref="L95:L96"/>
    <mergeCell ref="L99:L100"/>
    <mergeCell ref="K80:K81"/>
    <mergeCell ref="M80:M81"/>
    <mergeCell ref="K82:K83"/>
    <mergeCell ref="M82:M83"/>
    <mergeCell ref="K84:K85"/>
    <mergeCell ref="M84:M85"/>
    <mergeCell ref="L80:L81"/>
    <mergeCell ref="L82:L83"/>
    <mergeCell ref="L84:L85"/>
    <mergeCell ref="K71:K72"/>
    <mergeCell ref="M71:M72"/>
    <mergeCell ref="K73:K74"/>
    <mergeCell ref="M73:M74"/>
    <mergeCell ref="K75:K77"/>
    <mergeCell ref="M75:M77"/>
    <mergeCell ref="L71:L72"/>
    <mergeCell ref="L73:L74"/>
    <mergeCell ref="L75:L77"/>
    <mergeCell ref="K64:K65"/>
    <mergeCell ref="M64:M65"/>
    <mergeCell ref="K67:K68"/>
    <mergeCell ref="M67:M68"/>
    <mergeCell ref="K69:K70"/>
    <mergeCell ref="M69:M70"/>
    <mergeCell ref="L64:L65"/>
    <mergeCell ref="L67:L68"/>
    <mergeCell ref="L69:L70"/>
    <mergeCell ref="K56:K57"/>
    <mergeCell ref="M56:M57"/>
    <mergeCell ref="K58:K59"/>
    <mergeCell ref="M58:M59"/>
    <mergeCell ref="K61:K62"/>
    <mergeCell ref="M61:M62"/>
    <mergeCell ref="L56:L57"/>
    <mergeCell ref="L58:L59"/>
    <mergeCell ref="L61:L62"/>
    <mergeCell ref="K45:K46"/>
    <mergeCell ref="M45:M46"/>
    <mergeCell ref="K47:K48"/>
    <mergeCell ref="M47:M48"/>
    <mergeCell ref="K51:K52"/>
    <mergeCell ref="M51:M52"/>
    <mergeCell ref="L45:L46"/>
    <mergeCell ref="L47:L48"/>
    <mergeCell ref="L51:L52"/>
    <mergeCell ref="K35:K36"/>
    <mergeCell ref="M35:M36"/>
    <mergeCell ref="K40:K41"/>
    <mergeCell ref="M40:M41"/>
    <mergeCell ref="K42:K43"/>
    <mergeCell ref="M42:M43"/>
    <mergeCell ref="L40:L41"/>
    <mergeCell ref="L42:L43"/>
    <mergeCell ref="K29:K30"/>
    <mergeCell ref="M29:M30"/>
    <mergeCell ref="K31:K32"/>
    <mergeCell ref="M31:M32"/>
    <mergeCell ref="K33:K34"/>
    <mergeCell ref="M33:M34"/>
    <mergeCell ref="H155:H156"/>
    <mergeCell ref="I155:I156"/>
    <mergeCell ref="K8:K9"/>
    <mergeCell ref="M8:M9"/>
    <mergeCell ref="K12:K13"/>
    <mergeCell ref="M12:M13"/>
    <mergeCell ref="K15:K16"/>
    <mergeCell ref="M15:M16"/>
    <mergeCell ref="K21:K22"/>
    <mergeCell ref="M21:M22"/>
    <mergeCell ref="K23:K24"/>
    <mergeCell ref="M23:M24"/>
    <mergeCell ref="K25:K26"/>
    <mergeCell ref="M25:M26"/>
    <mergeCell ref="K27:K28"/>
    <mergeCell ref="M27:M28"/>
    <mergeCell ref="H141:H142"/>
    <mergeCell ref="I141:I142"/>
    <mergeCell ref="H143:H144"/>
    <mergeCell ref="I143:I144"/>
    <mergeCell ref="H147:H148"/>
    <mergeCell ref="I147:I148"/>
    <mergeCell ref="H117:H118"/>
    <mergeCell ref="I117:I118"/>
    <mergeCell ref="H131:H132"/>
    <mergeCell ref="I131:I132"/>
    <mergeCell ref="H137:H138"/>
    <mergeCell ref="I137:I138"/>
    <mergeCell ref="H104:H105"/>
    <mergeCell ref="I104:I105"/>
    <mergeCell ref="H108:H109"/>
    <mergeCell ref="I108:I109"/>
    <mergeCell ref="H110:H111"/>
    <mergeCell ref="I110:I111"/>
    <mergeCell ref="H90:H91"/>
    <mergeCell ref="I90:I91"/>
    <mergeCell ref="H95:H96"/>
    <mergeCell ref="I95:I96"/>
    <mergeCell ref="H99:H100"/>
    <mergeCell ref="I99:I100"/>
    <mergeCell ref="H80:H81"/>
    <mergeCell ref="I80:I81"/>
    <mergeCell ref="H82:H83"/>
    <mergeCell ref="I82:I83"/>
    <mergeCell ref="H84:H85"/>
    <mergeCell ref="I84:I85"/>
    <mergeCell ref="H71:H72"/>
    <mergeCell ref="I71:I72"/>
    <mergeCell ref="H73:H74"/>
    <mergeCell ref="I73:I74"/>
    <mergeCell ref="H75:H77"/>
    <mergeCell ref="I75:I77"/>
    <mergeCell ref="H64:H65"/>
    <mergeCell ref="I64:I65"/>
    <mergeCell ref="H67:H68"/>
    <mergeCell ref="I67:I68"/>
    <mergeCell ref="H69:H70"/>
    <mergeCell ref="I69:I70"/>
    <mergeCell ref="H56:H57"/>
    <mergeCell ref="I56:I57"/>
    <mergeCell ref="H58:H59"/>
    <mergeCell ref="I58:I59"/>
    <mergeCell ref="H61:H62"/>
    <mergeCell ref="I61:I62"/>
    <mergeCell ref="H45:H46"/>
    <mergeCell ref="I45:I46"/>
    <mergeCell ref="H47:H48"/>
    <mergeCell ref="I47:I48"/>
    <mergeCell ref="H51:H52"/>
    <mergeCell ref="I51:I52"/>
    <mergeCell ref="H35:H36"/>
    <mergeCell ref="I35:I36"/>
    <mergeCell ref="H40:H41"/>
    <mergeCell ref="I40:I41"/>
    <mergeCell ref="H42:H43"/>
    <mergeCell ref="I42:I43"/>
    <mergeCell ref="H29:H30"/>
    <mergeCell ref="I29:I30"/>
    <mergeCell ref="H31:H32"/>
    <mergeCell ref="I31:I32"/>
    <mergeCell ref="H33:H34"/>
    <mergeCell ref="I33:I34"/>
    <mergeCell ref="C168:E168"/>
    <mergeCell ref="H8:H9"/>
    <mergeCell ref="I8:I9"/>
    <mergeCell ref="H12:H13"/>
    <mergeCell ref="I12:I13"/>
    <mergeCell ref="H15:H16"/>
    <mergeCell ref="I15:I16"/>
    <mergeCell ref="H21:H22"/>
    <mergeCell ref="I21:I22"/>
    <mergeCell ref="I23:I24"/>
    <mergeCell ref="H25:H26"/>
    <mergeCell ref="I25:I26"/>
    <mergeCell ref="H27:H28"/>
    <mergeCell ref="I27:I28"/>
    <mergeCell ref="C163:E163"/>
    <mergeCell ref="C164:E164"/>
    <mergeCell ref="C165:E165"/>
    <mergeCell ref="C166:E166"/>
    <mergeCell ref="C167:E167"/>
    <mergeCell ref="A157:E157"/>
    <mergeCell ref="B158:F158"/>
    <mergeCell ref="A160:E160"/>
    <mergeCell ref="C161:E161"/>
    <mergeCell ref="C162:E162"/>
    <mergeCell ref="F147:F148"/>
    <mergeCell ref="A149:E149"/>
    <mergeCell ref="B150:F150"/>
    <mergeCell ref="A155:A156"/>
    <mergeCell ref="B155:B156"/>
    <mergeCell ref="C155:C156"/>
    <mergeCell ref="D155:D156"/>
    <mergeCell ref="E155:E156"/>
    <mergeCell ref="F155:F156"/>
    <mergeCell ref="A147:A148"/>
    <mergeCell ref="B147:B148"/>
    <mergeCell ref="C147:C148"/>
    <mergeCell ref="D147:D148"/>
    <mergeCell ref="E147:E148"/>
    <mergeCell ref="F141:F142"/>
    <mergeCell ref="A143:A144"/>
    <mergeCell ref="B143:B144"/>
    <mergeCell ref="C143:C144"/>
    <mergeCell ref="D143:D144"/>
    <mergeCell ref="E143:E144"/>
    <mergeCell ref="F143:F144"/>
    <mergeCell ref="A141:A142"/>
    <mergeCell ref="B141:B142"/>
    <mergeCell ref="C141:C142"/>
    <mergeCell ref="D141:D142"/>
    <mergeCell ref="E141:E142"/>
    <mergeCell ref="A133:E133"/>
    <mergeCell ref="B134:F134"/>
    <mergeCell ref="A137:A138"/>
    <mergeCell ref="B137:B138"/>
    <mergeCell ref="C137:C138"/>
    <mergeCell ref="D137:D138"/>
    <mergeCell ref="E137:E138"/>
    <mergeCell ref="F137:F138"/>
    <mergeCell ref="A119:E119"/>
    <mergeCell ref="B120:F120"/>
    <mergeCell ref="A131:A132"/>
    <mergeCell ref="B131:B132"/>
    <mergeCell ref="C131:C132"/>
    <mergeCell ref="D131:D132"/>
    <mergeCell ref="E131:E132"/>
    <mergeCell ref="F131:F132"/>
    <mergeCell ref="A112:E112"/>
    <mergeCell ref="B113:F113"/>
    <mergeCell ref="A117:A118"/>
    <mergeCell ref="B117:B118"/>
    <mergeCell ref="C117:C118"/>
    <mergeCell ref="D117:D118"/>
    <mergeCell ref="E117:E118"/>
    <mergeCell ref="F117:F118"/>
    <mergeCell ref="F108:F109"/>
    <mergeCell ref="A110:A111"/>
    <mergeCell ref="B110:B111"/>
    <mergeCell ref="C110:C111"/>
    <mergeCell ref="D110:D111"/>
    <mergeCell ref="E110:E111"/>
    <mergeCell ref="F110:F111"/>
    <mergeCell ref="A108:A109"/>
    <mergeCell ref="B108:B109"/>
    <mergeCell ref="C108:C109"/>
    <mergeCell ref="D108:D109"/>
    <mergeCell ref="E108:E109"/>
    <mergeCell ref="F99:F100"/>
    <mergeCell ref="A102:E102"/>
    <mergeCell ref="B103:F103"/>
    <mergeCell ref="A104:A105"/>
    <mergeCell ref="B104:B105"/>
    <mergeCell ref="C104:C105"/>
    <mergeCell ref="D104:D105"/>
    <mergeCell ref="E104:E105"/>
    <mergeCell ref="F104:F105"/>
    <mergeCell ref="A99:A100"/>
    <mergeCell ref="B99:B100"/>
    <mergeCell ref="C99:C100"/>
    <mergeCell ref="D99:D100"/>
    <mergeCell ref="E99:E100"/>
    <mergeCell ref="A92:E92"/>
    <mergeCell ref="B93:F93"/>
    <mergeCell ref="B94:F94"/>
    <mergeCell ref="A95:A96"/>
    <mergeCell ref="B95:B96"/>
    <mergeCell ref="C95:C96"/>
    <mergeCell ref="D95:D96"/>
    <mergeCell ref="E95:E96"/>
    <mergeCell ref="F95:F96"/>
    <mergeCell ref="F84:F85"/>
    <mergeCell ref="A88:E88"/>
    <mergeCell ref="B89:F89"/>
    <mergeCell ref="A90:A91"/>
    <mergeCell ref="B90:B91"/>
    <mergeCell ref="C90:C91"/>
    <mergeCell ref="D90:D91"/>
    <mergeCell ref="E90:E91"/>
    <mergeCell ref="F90:F91"/>
    <mergeCell ref="A84:A85"/>
    <mergeCell ref="B84:B85"/>
    <mergeCell ref="C84:C85"/>
    <mergeCell ref="D84:D85"/>
    <mergeCell ref="E84:E85"/>
    <mergeCell ref="F80:F81"/>
    <mergeCell ref="A82:A83"/>
    <mergeCell ref="B82:B83"/>
    <mergeCell ref="C82:C83"/>
    <mergeCell ref="D82:D83"/>
    <mergeCell ref="E82:E83"/>
    <mergeCell ref="F82:F83"/>
    <mergeCell ref="A78:E78"/>
    <mergeCell ref="A80:A81"/>
    <mergeCell ref="B80:B81"/>
    <mergeCell ref="C80:C81"/>
    <mergeCell ref="D80:D81"/>
    <mergeCell ref="E80:E81"/>
    <mergeCell ref="F73:F74"/>
    <mergeCell ref="A75:A77"/>
    <mergeCell ref="B75:B77"/>
    <mergeCell ref="C75:C77"/>
    <mergeCell ref="D75:D77"/>
    <mergeCell ref="E75:E77"/>
    <mergeCell ref="F75:F77"/>
    <mergeCell ref="A73:A74"/>
    <mergeCell ref="B73:B74"/>
    <mergeCell ref="C73:C74"/>
    <mergeCell ref="D73:D74"/>
    <mergeCell ref="E73:E74"/>
    <mergeCell ref="F69:F70"/>
    <mergeCell ref="A71:A72"/>
    <mergeCell ref="B71:B72"/>
    <mergeCell ref="C71:C72"/>
    <mergeCell ref="D71:D72"/>
    <mergeCell ref="E71:E72"/>
    <mergeCell ref="F71:F72"/>
    <mergeCell ref="A69:A70"/>
    <mergeCell ref="B69:B70"/>
    <mergeCell ref="C69:C70"/>
    <mergeCell ref="D69:D70"/>
    <mergeCell ref="E69:E70"/>
    <mergeCell ref="F64:F65"/>
    <mergeCell ref="A67:A68"/>
    <mergeCell ref="B67:B68"/>
    <mergeCell ref="C67:C68"/>
    <mergeCell ref="D67:D68"/>
    <mergeCell ref="E67:E68"/>
    <mergeCell ref="F67:F68"/>
    <mergeCell ref="A64:A65"/>
    <mergeCell ref="B64:B65"/>
    <mergeCell ref="C64:C65"/>
    <mergeCell ref="D64:D65"/>
    <mergeCell ref="E64:E65"/>
    <mergeCell ref="F58:F59"/>
    <mergeCell ref="A61:A62"/>
    <mergeCell ref="B61:B62"/>
    <mergeCell ref="C61:C62"/>
    <mergeCell ref="D61:D62"/>
    <mergeCell ref="E61:E62"/>
    <mergeCell ref="F61:F62"/>
    <mergeCell ref="A58:A59"/>
    <mergeCell ref="B58:B59"/>
    <mergeCell ref="C58:C59"/>
    <mergeCell ref="D58:D59"/>
    <mergeCell ref="E58:E59"/>
    <mergeCell ref="A54:E54"/>
    <mergeCell ref="B55:F55"/>
    <mergeCell ref="A56:A57"/>
    <mergeCell ref="B56:B57"/>
    <mergeCell ref="C56:C57"/>
    <mergeCell ref="D56:D57"/>
    <mergeCell ref="E56:E57"/>
    <mergeCell ref="F56:F57"/>
    <mergeCell ref="F47:F48"/>
    <mergeCell ref="A49:E49"/>
    <mergeCell ref="A51:A52"/>
    <mergeCell ref="B51:B52"/>
    <mergeCell ref="C51:C52"/>
    <mergeCell ref="D51:D52"/>
    <mergeCell ref="E51:E52"/>
    <mergeCell ref="F51:F52"/>
    <mergeCell ref="A47:A48"/>
    <mergeCell ref="B47:B48"/>
    <mergeCell ref="C47:C48"/>
    <mergeCell ref="D47:D48"/>
    <mergeCell ref="E47:E48"/>
    <mergeCell ref="F42:F43"/>
    <mergeCell ref="A45:A46"/>
    <mergeCell ref="B45:B46"/>
    <mergeCell ref="C45:C46"/>
    <mergeCell ref="D45:D46"/>
    <mergeCell ref="E45:E46"/>
    <mergeCell ref="F45:F46"/>
    <mergeCell ref="A42:A43"/>
    <mergeCell ref="B42:B43"/>
    <mergeCell ref="C42:C43"/>
    <mergeCell ref="D42:D43"/>
    <mergeCell ref="E42:E43"/>
    <mergeCell ref="F35:F36"/>
    <mergeCell ref="A37:E37"/>
    <mergeCell ref="B38:F38"/>
    <mergeCell ref="A40:A41"/>
    <mergeCell ref="B40:B41"/>
    <mergeCell ref="C40:C41"/>
    <mergeCell ref="D40:D41"/>
    <mergeCell ref="E40:E41"/>
    <mergeCell ref="F40:F41"/>
    <mergeCell ref="A35:A36"/>
    <mergeCell ref="B35:B36"/>
    <mergeCell ref="C35:C36"/>
    <mergeCell ref="D35:D36"/>
    <mergeCell ref="E35:E36"/>
    <mergeCell ref="F31:F32"/>
    <mergeCell ref="A33:A34"/>
    <mergeCell ref="B33:B34"/>
    <mergeCell ref="C33:C34"/>
    <mergeCell ref="D33:D34"/>
    <mergeCell ref="E33:E34"/>
    <mergeCell ref="F33:F34"/>
    <mergeCell ref="A31:A32"/>
    <mergeCell ref="B31:B32"/>
    <mergeCell ref="C31:C32"/>
    <mergeCell ref="D31:D32"/>
    <mergeCell ref="E31:E32"/>
    <mergeCell ref="F27:F28"/>
    <mergeCell ref="A29:A30"/>
    <mergeCell ref="B29:B30"/>
    <mergeCell ref="C29:C30"/>
    <mergeCell ref="D29:D30"/>
    <mergeCell ref="E29:E30"/>
    <mergeCell ref="F29:F30"/>
    <mergeCell ref="A27:A28"/>
    <mergeCell ref="B27:B28"/>
    <mergeCell ref="C27:C28"/>
    <mergeCell ref="D27:D28"/>
    <mergeCell ref="E27:E28"/>
    <mergeCell ref="F23:F24"/>
    <mergeCell ref="A25:A26"/>
    <mergeCell ref="B25:B26"/>
    <mergeCell ref="C25:C26"/>
    <mergeCell ref="D25:D26"/>
    <mergeCell ref="E25:E26"/>
    <mergeCell ref="F25:F26"/>
    <mergeCell ref="A23:A24"/>
    <mergeCell ref="B23:B24"/>
    <mergeCell ref="C23:C24"/>
    <mergeCell ref="D23:D24"/>
    <mergeCell ref="E23:E24"/>
    <mergeCell ref="F15:F16"/>
    <mergeCell ref="A19:E19"/>
    <mergeCell ref="B20:F20"/>
    <mergeCell ref="A21:A22"/>
    <mergeCell ref="B21:B22"/>
    <mergeCell ref="C21:C22"/>
    <mergeCell ref="D21:D22"/>
    <mergeCell ref="E21:E22"/>
    <mergeCell ref="F21:F22"/>
    <mergeCell ref="A15:A16"/>
    <mergeCell ref="B15:B16"/>
    <mergeCell ref="C15:C16"/>
    <mergeCell ref="D15:D16"/>
    <mergeCell ref="E15:E16"/>
    <mergeCell ref="E8:E9"/>
    <mergeCell ref="F8:F9"/>
    <mergeCell ref="A10:E10"/>
    <mergeCell ref="B11:F11"/>
    <mergeCell ref="A12:A13"/>
    <mergeCell ref="B12:B13"/>
    <mergeCell ref="C12:C13"/>
    <mergeCell ref="D12:D13"/>
    <mergeCell ref="E12:E13"/>
    <mergeCell ref="F12:F13"/>
    <mergeCell ref="A3:D3"/>
    <mergeCell ref="A4:D4"/>
    <mergeCell ref="B7:F7"/>
    <mergeCell ref="A8:A9"/>
    <mergeCell ref="B8:B9"/>
    <mergeCell ref="C8:C9"/>
    <mergeCell ref="D8:D9"/>
    <mergeCell ref="H23:H24"/>
    <mergeCell ref="L8:L9"/>
  </mergeCell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6"/>
  <sheetViews>
    <sheetView topLeftCell="A4" workbookViewId="0">
      <selection activeCell="C14" sqref="C14"/>
    </sheetView>
  </sheetViews>
  <sheetFormatPr baseColWidth="10" defaultColWidth="11.44140625" defaultRowHeight="14.4" x14ac:dyDescent="0.3"/>
  <cols>
    <col min="1" max="1" width="26.88671875" style="8" customWidth="1"/>
    <col min="2" max="2" width="19.88671875" style="46" customWidth="1"/>
    <col min="3" max="3" width="16.33203125" style="8" customWidth="1"/>
    <col min="4" max="5" width="16.109375" style="8" customWidth="1"/>
    <col min="6" max="6" width="18.5546875" style="8" customWidth="1"/>
    <col min="7" max="7" width="13.109375" style="8" customWidth="1"/>
    <col min="8" max="16384" width="11.44140625" style="8"/>
  </cols>
  <sheetData>
    <row r="1" spans="1:7" x14ac:dyDescent="0.3">
      <c r="A1" s="86" t="s">
        <v>12</v>
      </c>
      <c r="B1" s="86"/>
      <c r="C1" s="86"/>
    </row>
    <row r="2" spans="1:7" x14ac:dyDescent="0.3">
      <c r="A2" s="9" t="s">
        <v>15</v>
      </c>
      <c r="B2" s="44"/>
      <c r="C2" s="23"/>
    </row>
    <row r="3" spans="1:7" s="10" customFormat="1" ht="37.5" customHeight="1" x14ac:dyDescent="0.3">
      <c r="A3" s="13" t="s">
        <v>18</v>
      </c>
      <c r="B3" s="13" t="s">
        <v>242</v>
      </c>
      <c r="C3" s="12"/>
      <c r="D3" s="11"/>
      <c r="E3" s="11"/>
    </row>
    <row r="4" spans="1:7" s="10" customFormat="1" ht="53.25" customHeight="1" x14ac:dyDescent="0.3">
      <c r="A4" s="13" t="s">
        <v>19</v>
      </c>
      <c r="B4" s="13" t="s">
        <v>243</v>
      </c>
      <c r="C4" s="12"/>
      <c r="D4" s="11"/>
      <c r="E4" s="11"/>
    </row>
    <row r="5" spans="1:7" x14ac:dyDescent="0.3">
      <c r="A5" s="23" t="s">
        <v>22</v>
      </c>
      <c r="B5" s="44" t="s">
        <v>244</v>
      </c>
      <c r="C5" s="23"/>
    </row>
    <row r="6" spans="1:7" ht="43.2" x14ac:dyDescent="0.3">
      <c r="A6" s="23" t="s">
        <v>23</v>
      </c>
      <c r="B6" s="44" t="s">
        <v>245</v>
      </c>
      <c r="C6" s="23"/>
    </row>
    <row r="7" spans="1:7" x14ac:dyDescent="0.3">
      <c r="A7" s="23"/>
      <c r="B7" s="44"/>
      <c r="C7" s="23"/>
    </row>
    <row r="8" spans="1:7" s="28" customFormat="1" ht="48" x14ac:dyDescent="0.3">
      <c r="A8" s="26"/>
      <c r="B8" s="45" t="s">
        <v>24</v>
      </c>
      <c r="C8" s="27" t="s">
        <v>25</v>
      </c>
      <c r="D8" s="27" t="s">
        <v>26</v>
      </c>
      <c r="E8" s="27" t="s">
        <v>27</v>
      </c>
      <c r="F8" s="27" t="s">
        <v>28</v>
      </c>
      <c r="G8" s="27" t="s">
        <v>29</v>
      </c>
    </row>
    <row r="9" spans="1:7" s="32" customFormat="1" ht="28.8" x14ac:dyDescent="0.3">
      <c r="A9" s="29" t="s">
        <v>0</v>
      </c>
      <c r="B9" s="43" t="str">
        <f>+PUNTAJE!B5</f>
        <v>CARLOS ANDRES BURBANO ERASO</v>
      </c>
      <c r="C9" s="160" t="s">
        <v>241</v>
      </c>
      <c r="D9" s="41">
        <f>+'REV ARITMETICA'!K26</f>
        <v>0</v>
      </c>
      <c r="E9" s="41">
        <v>0</v>
      </c>
      <c r="F9" s="30" t="s">
        <v>248</v>
      </c>
      <c r="G9" s="31">
        <v>0</v>
      </c>
    </row>
    <row r="10" spans="1:7" s="32" customFormat="1" x14ac:dyDescent="0.3">
      <c r="A10" s="33" t="s">
        <v>59</v>
      </c>
      <c r="B10" s="34"/>
      <c r="C10" s="35"/>
      <c r="D10" s="35"/>
      <c r="E10" s="35"/>
      <c r="F10" s="36"/>
      <c r="G10" s="37"/>
    </row>
    <row r="12" spans="1:7" ht="28.8" x14ac:dyDescent="0.3">
      <c r="A12" s="38" t="s">
        <v>246</v>
      </c>
      <c r="B12" s="164" t="s">
        <v>249</v>
      </c>
    </row>
    <row r="13" spans="1:7" x14ac:dyDescent="0.3">
      <c r="A13" s="161" t="s">
        <v>21</v>
      </c>
      <c r="B13" s="162">
        <f>+'REV ARITMETICA'!F168</f>
        <v>425889414.19999999</v>
      </c>
    </row>
    <row r="14" spans="1:7" ht="28.8" x14ac:dyDescent="0.3">
      <c r="A14" s="8" t="s">
        <v>247</v>
      </c>
      <c r="B14" s="163" t="s">
        <v>241</v>
      </c>
    </row>
    <row r="15" spans="1:7" x14ac:dyDescent="0.3">
      <c r="A15" s="8" t="s">
        <v>58</v>
      </c>
      <c r="B15" s="46">
        <v>1</v>
      </c>
    </row>
    <row r="16" spans="1:7" x14ac:dyDescent="0.3">
      <c r="B16" s="8"/>
    </row>
  </sheetData>
  <mergeCells count="1">
    <mergeCell ref="A1:C1"/>
  </mergeCells>
  <hyperlinks>
    <hyperlink ref="A2" r:id="rId1" xr:uid="{00000000-0004-0000-0300-000000000000}"/>
  </hyperlinks>
  <pageMargins left="0.7" right="0.7" top="0.75" bottom="0.75" header="0.3" footer="0.3"/>
  <pageSetup paperSize="9" orientation="portrait" horizontalDpi="1200" verticalDpi="1200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B498F3-8402-4B27-B6EA-D670AA49F498}">
  <dimension ref="A1:J15"/>
  <sheetViews>
    <sheetView workbookViewId="0">
      <selection activeCell="C21" sqref="C21"/>
    </sheetView>
  </sheetViews>
  <sheetFormatPr baseColWidth="10" defaultRowHeight="14.4" x14ac:dyDescent="0.3"/>
  <cols>
    <col min="1" max="1" width="2.33203125" customWidth="1"/>
    <col min="2" max="2" width="14.88671875" customWidth="1"/>
    <col min="3" max="3" width="11.77734375" customWidth="1"/>
    <col min="5" max="5" width="13" customWidth="1"/>
    <col min="6" max="6" width="3.5546875" customWidth="1"/>
    <col min="11" max="11" width="3.88671875" customWidth="1"/>
  </cols>
  <sheetData>
    <row r="1" spans="1:10" ht="21" x14ac:dyDescent="0.4">
      <c r="B1" s="52" t="s">
        <v>34</v>
      </c>
      <c r="C1" s="52"/>
    </row>
    <row r="3" spans="1:10" x14ac:dyDescent="0.3">
      <c r="A3" s="58"/>
      <c r="B3" s="53" t="str">
        <f>+PUNTAJE!A5</f>
        <v xml:space="preserve">PROPONENTE 1 </v>
      </c>
      <c r="C3" s="99" t="str">
        <f>+PUNTAJE!B5</f>
        <v>CARLOS ANDRES BURBANO ERASO</v>
      </c>
      <c r="D3" s="99"/>
      <c r="E3" s="99"/>
    </row>
    <row r="4" spans="1:10" x14ac:dyDescent="0.3">
      <c r="A4" s="58"/>
      <c r="B4" s="100" t="s">
        <v>250</v>
      </c>
      <c r="C4" s="100"/>
      <c r="D4" s="101"/>
      <c r="E4" s="101"/>
    </row>
    <row r="5" spans="1:10" x14ac:dyDescent="0.3">
      <c r="A5" s="58"/>
      <c r="B5" s="91" t="s">
        <v>41</v>
      </c>
      <c r="C5" s="91"/>
      <c r="D5" s="91"/>
      <c r="E5" s="54">
        <v>0</v>
      </c>
    </row>
    <row r="6" spans="1:10" x14ac:dyDescent="0.3">
      <c r="A6" s="58"/>
      <c r="B6" s="91" t="s">
        <v>42</v>
      </c>
      <c r="C6" s="91"/>
      <c r="D6" s="91"/>
      <c r="E6" s="54">
        <f>+E11+J11</f>
        <v>0</v>
      </c>
    </row>
    <row r="7" spans="1:10" ht="15" thickBot="1" x14ac:dyDescent="0.35">
      <c r="A7" s="58"/>
    </row>
    <row r="8" spans="1:10" x14ac:dyDescent="0.3">
      <c r="A8" s="58"/>
      <c r="B8" s="93" t="s">
        <v>43</v>
      </c>
      <c r="C8" s="94"/>
      <c r="D8" s="94"/>
      <c r="E8" s="95"/>
      <c r="G8" s="93" t="s">
        <v>47</v>
      </c>
      <c r="H8" s="94"/>
      <c r="I8" s="94"/>
      <c r="J8" s="95"/>
    </row>
    <row r="9" spans="1:10" ht="76.2" customHeight="1" x14ac:dyDescent="0.3">
      <c r="A9" s="58"/>
      <c r="B9" s="96"/>
      <c r="C9" s="97"/>
      <c r="D9" s="97"/>
      <c r="E9" s="98"/>
      <c r="G9" s="96"/>
      <c r="H9" s="97"/>
      <c r="I9" s="97"/>
      <c r="J9" s="98"/>
    </row>
    <row r="10" spans="1:10" x14ac:dyDescent="0.3">
      <c r="A10" s="58"/>
      <c r="B10" s="90" t="s">
        <v>48</v>
      </c>
      <c r="C10" s="91"/>
      <c r="D10" s="91"/>
      <c r="E10" s="55"/>
      <c r="G10" s="90" t="s">
        <v>48</v>
      </c>
      <c r="H10" s="91"/>
      <c r="I10" s="91"/>
      <c r="J10" s="55"/>
    </row>
    <row r="11" spans="1:10" x14ac:dyDescent="0.3">
      <c r="A11" s="58"/>
      <c r="B11" s="90" t="s">
        <v>44</v>
      </c>
      <c r="C11" s="91"/>
      <c r="D11" s="91"/>
      <c r="E11" s="55"/>
      <c r="G11" s="90" t="s">
        <v>44</v>
      </c>
      <c r="H11" s="91"/>
      <c r="I11" s="91"/>
      <c r="J11" s="55"/>
    </row>
    <row r="12" spans="1:10" x14ac:dyDescent="0.3">
      <c r="A12" s="58"/>
      <c r="B12" s="90" t="s">
        <v>45</v>
      </c>
      <c r="C12" s="91"/>
      <c r="D12" s="91"/>
      <c r="E12" s="92"/>
      <c r="G12" s="90" t="s">
        <v>45</v>
      </c>
      <c r="H12" s="91"/>
      <c r="I12" s="91"/>
      <c r="J12" s="92"/>
    </row>
    <row r="13" spans="1:10" x14ac:dyDescent="0.3">
      <c r="A13" s="58"/>
      <c r="B13" s="87"/>
      <c r="C13" s="88"/>
      <c r="D13" s="88"/>
      <c r="E13" s="89"/>
      <c r="G13" s="87"/>
      <c r="H13" s="88"/>
      <c r="I13" s="88"/>
      <c r="J13" s="89"/>
    </row>
    <row r="14" spans="1:10" x14ac:dyDescent="0.3">
      <c r="A14" s="58"/>
      <c r="B14" s="87"/>
      <c r="C14" s="88"/>
      <c r="D14" s="88"/>
      <c r="E14" s="89"/>
      <c r="G14" s="87"/>
      <c r="H14" s="88"/>
      <c r="I14" s="88"/>
      <c r="J14" s="89"/>
    </row>
    <row r="15" spans="1:10" ht="15" thickBot="1" x14ac:dyDescent="0.35">
      <c r="A15" s="58"/>
      <c r="B15" s="102" t="s">
        <v>46</v>
      </c>
      <c r="C15" s="103"/>
      <c r="D15" s="56"/>
      <c r="E15" s="57"/>
      <c r="G15" s="102" t="s">
        <v>46</v>
      </c>
      <c r="H15" s="103"/>
      <c r="I15" s="56"/>
      <c r="J15" s="57"/>
    </row>
  </sheetData>
  <mergeCells count="20">
    <mergeCell ref="B10:D10"/>
    <mergeCell ref="G10:I10"/>
    <mergeCell ref="C3:E3"/>
    <mergeCell ref="B4:E4"/>
    <mergeCell ref="B9:E9"/>
    <mergeCell ref="B8:E8"/>
    <mergeCell ref="B6:D6"/>
    <mergeCell ref="B5:D5"/>
    <mergeCell ref="G8:J8"/>
    <mergeCell ref="G9:J9"/>
    <mergeCell ref="B11:D11"/>
    <mergeCell ref="B12:E12"/>
    <mergeCell ref="B13:E13"/>
    <mergeCell ref="B14:E14"/>
    <mergeCell ref="G11:I11"/>
    <mergeCell ref="G12:J12"/>
    <mergeCell ref="G13:J13"/>
    <mergeCell ref="G14:J14"/>
    <mergeCell ref="G15:H15"/>
    <mergeCell ref="B15:C15"/>
  </mergeCells>
  <pageMargins left="0.7" right="0.7" top="0.75" bottom="0.75" header="0.3" footer="0.3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53087A-EFEB-4E32-AA85-E9F2BE1A7AC6}">
  <dimension ref="A1:G4"/>
  <sheetViews>
    <sheetView topLeftCell="C1" workbookViewId="0">
      <selection activeCell="F14" sqref="F14"/>
    </sheetView>
  </sheetViews>
  <sheetFormatPr baseColWidth="10" defaultRowHeight="14.4" x14ac:dyDescent="0.3"/>
  <cols>
    <col min="1" max="1" width="13.88671875" bestFit="1" customWidth="1"/>
    <col min="2" max="2" width="25.21875" bestFit="1" customWidth="1"/>
    <col min="5" max="5" width="18.109375" customWidth="1"/>
    <col min="6" max="6" width="12.6640625" bestFit="1" customWidth="1"/>
    <col min="7" max="7" width="28.44140625" customWidth="1"/>
  </cols>
  <sheetData>
    <row r="1" spans="1:7" x14ac:dyDescent="0.3">
      <c r="A1" s="66" t="s">
        <v>50</v>
      </c>
      <c r="B1" s="66"/>
      <c r="C1" s="66"/>
      <c r="D1" s="66"/>
      <c r="E1" s="66"/>
      <c r="F1" s="66"/>
    </row>
    <row r="3" spans="1:7" s="4" customFormat="1" ht="61.2" x14ac:dyDescent="0.3">
      <c r="B3" s="3" t="s">
        <v>2</v>
      </c>
      <c r="C3" s="6" t="s">
        <v>60</v>
      </c>
      <c r="D3" s="6" t="s">
        <v>61</v>
      </c>
      <c r="E3" s="6" t="s">
        <v>62</v>
      </c>
      <c r="F3" s="16" t="s">
        <v>1</v>
      </c>
      <c r="G3" s="16" t="s">
        <v>14</v>
      </c>
    </row>
    <row r="4" spans="1:7" s="4" customFormat="1" ht="28.8" x14ac:dyDescent="0.3">
      <c r="A4" s="5" t="s">
        <v>0</v>
      </c>
      <c r="B4" s="60" t="str">
        <f>+PUNTAJE!B5</f>
        <v>CARLOS ANDRES BURBANO ERASO</v>
      </c>
      <c r="C4" s="17"/>
      <c r="D4" s="17"/>
      <c r="E4" s="17"/>
      <c r="F4" s="16">
        <v>0</v>
      </c>
      <c r="G4" s="17" t="s">
        <v>250</v>
      </c>
    </row>
  </sheetData>
  <mergeCells count="1">
    <mergeCell ref="A1:F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"/>
  <sheetViews>
    <sheetView topLeftCell="E1" workbookViewId="0">
      <selection activeCell="G10" sqref="G10"/>
    </sheetView>
  </sheetViews>
  <sheetFormatPr baseColWidth="10" defaultRowHeight="14.4" x14ac:dyDescent="0.3"/>
  <cols>
    <col min="1" max="1" width="17.88671875" customWidth="1"/>
    <col min="2" max="2" width="28.6640625" customWidth="1"/>
    <col min="3" max="3" width="22.21875" customWidth="1"/>
    <col min="4" max="4" width="24.6640625" customWidth="1"/>
    <col min="5" max="5" width="11.88671875" customWidth="1"/>
    <col min="6" max="6" width="15.88671875" customWidth="1"/>
    <col min="7" max="7" width="50.6640625" customWidth="1"/>
  </cols>
  <sheetData>
    <row r="1" spans="1:7" x14ac:dyDescent="0.3">
      <c r="A1" s="66" t="s">
        <v>13</v>
      </c>
      <c r="B1" s="66"/>
      <c r="C1" s="66"/>
      <c r="D1" s="66"/>
      <c r="E1" s="66"/>
      <c r="F1" s="66"/>
    </row>
    <row r="3" spans="1:7" s="4" customFormat="1" ht="30.6" x14ac:dyDescent="0.3">
      <c r="B3" s="3" t="s">
        <v>2</v>
      </c>
      <c r="C3" s="6" t="s">
        <v>63</v>
      </c>
      <c r="D3" s="6" t="s">
        <v>64</v>
      </c>
      <c r="E3" s="6" t="s">
        <v>65</v>
      </c>
      <c r="F3" s="16" t="s">
        <v>1</v>
      </c>
      <c r="G3" s="16" t="s">
        <v>14</v>
      </c>
    </row>
    <row r="4" spans="1:7" s="4" customFormat="1" ht="28.8" x14ac:dyDescent="0.3">
      <c r="A4" s="5" t="s">
        <v>0</v>
      </c>
      <c r="B4" s="19" t="str">
        <f>+PUNTAJE!B5</f>
        <v>CARLOS ANDRES BURBANO ERASO</v>
      </c>
      <c r="C4" s="17"/>
      <c r="D4" s="17"/>
      <c r="E4" s="17"/>
      <c r="F4" s="16">
        <v>0</v>
      </c>
      <c r="G4" s="17" t="s">
        <v>250</v>
      </c>
    </row>
  </sheetData>
  <mergeCells count="1">
    <mergeCell ref="A1:F1"/>
  </mergeCells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6BDA41-990E-4ED8-A8A6-51345258C8EB}">
  <dimension ref="A1:G7"/>
  <sheetViews>
    <sheetView topLeftCell="E1" workbookViewId="0">
      <selection activeCell="G6" sqref="G6"/>
    </sheetView>
  </sheetViews>
  <sheetFormatPr baseColWidth="10" defaultRowHeight="14.4" x14ac:dyDescent="0.3"/>
  <cols>
    <col min="1" max="1" width="17.88671875" customWidth="1"/>
    <col min="2" max="3" width="28.6640625" customWidth="1"/>
    <col min="4" max="4" width="35.109375" customWidth="1"/>
    <col min="5" max="5" width="31.5546875" customWidth="1"/>
    <col min="6" max="6" width="15.88671875" customWidth="1"/>
    <col min="7" max="7" width="50.6640625" customWidth="1"/>
  </cols>
  <sheetData>
    <row r="1" spans="1:7" x14ac:dyDescent="0.3">
      <c r="A1" s="66" t="s">
        <v>52</v>
      </c>
      <c r="B1" s="66"/>
      <c r="C1" s="66"/>
      <c r="D1" s="66"/>
      <c r="E1" s="66"/>
      <c r="F1" s="66"/>
    </row>
    <row r="3" spans="1:7" s="4" customFormat="1" ht="40.799999999999997" x14ac:dyDescent="0.3">
      <c r="B3" s="3" t="s">
        <v>2</v>
      </c>
      <c r="C3" s="6" t="s">
        <v>68</v>
      </c>
      <c r="D3" s="6" t="s">
        <v>66</v>
      </c>
      <c r="E3" s="6" t="s">
        <v>67</v>
      </c>
      <c r="F3" s="16" t="s">
        <v>1</v>
      </c>
      <c r="G3" s="16" t="s">
        <v>14</v>
      </c>
    </row>
    <row r="4" spans="1:7" s="4" customFormat="1" ht="28.8" x14ac:dyDescent="0.3">
      <c r="A4" s="5" t="s">
        <v>0</v>
      </c>
      <c r="B4" s="60" t="str">
        <f>+PUNTAJE!B5</f>
        <v>CARLOS ANDRES BURBANO ERASO</v>
      </c>
      <c r="C4" s="62"/>
      <c r="D4" s="17"/>
      <c r="E4" s="17"/>
      <c r="F4" s="16">
        <v>0</v>
      </c>
      <c r="G4" s="17" t="s">
        <v>250</v>
      </c>
    </row>
    <row r="7" spans="1:7" x14ac:dyDescent="0.3">
      <c r="C7" s="4"/>
    </row>
  </sheetData>
  <mergeCells count="1">
    <mergeCell ref="A1:F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46ED15E1E97E545AB1EA58E6F659755" ma:contentTypeVersion="8" ma:contentTypeDescription="Crear nuevo documento." ma:contentTypeScope="" ma:versionID="b3db831047acc7bdfb3dc9276c908645">
  <xsd:schema xmlns:xsd="http://www.w3.org/2001/XMLSchema" xmlns:xs="http://www.w3.org/2001/XMLSchema" xmlns:p="http://schemas.microsoft.com/office/2006/metadata/properties" xmlns:ns3="edb4a288-17c0-409b-be07-d1c7bdacde27" targetNamespace="http://schemas.microsoft.com/office/2006/metadata/properties" ma:root="true" ma:fieldsID="e1a1169d6cd9ccffb6324ba5cdb31022" ns3:_="">
    <xsd:import namespace="edb4a288-17c0-409b-be07-d1c7bdacde2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b4a288-17c0-409b-be07-d1c7bdacde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1E3212E-63FD-4EC0-81F5-97AF2E0F1C5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A507143-187A-4938-B3ED-4767DE132C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db4a288-17c0-409b-be07-d1c7bdacde2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5C9E6F-E738-4641-BC28-B7A2D1A0E63E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purl.org/dc/terms/"/>
    <ds:schemaRef ds:uri="http://www.w3.org/XML/1998/namespace"/>
    <ds:schemaRef ds:uri="http://purl.org/dc/dcmitype/"/>
    <ds:schemaRef ds:uri="edb4a288-17c0-409b-be07-d1c7bdacde27"/>
    <ds:schemaRef ds:uri="http://schemas.microsoft.com/office/infopath/2007/PartnerControl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PUNTAJE</vt:lpstr>
      <vt:lpstr>CRITERIOS</vt:lpstr>
      <vt:lpstr>REV ARITMETICA</vt:lpstr>
      <vt:lpstr>COD. ECONOMICAS</vt:lpstr>
      <vt:lpstr>EXPERIENCIA PONDERABLE</vt:lpstr>
      <vt:lpstr>FORMA DE PAGO</vt:lpstr>
      <vt:lpstr>IND. NACIONAL</vt:lpstr>
      <vt:lpstr>DISCAPACIDAD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Urbano</dc:creator>
  <cp:lastModifiedBy>MAURICIO URBANO</cp:lastModifiedBy>
  <dcterms:created xsi:type="dcterms:W3CDTF">2020-08-03T01:02:36Z</dcterms:created>
  <dcterms:modified xsi:type="dcterms:W3CDTF">2022-04-22T20:02:57Z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0x010100446ED15E1E97E545AB1EA58E6F659755</vt:lpwstr>
  </property>
</Properties>
</file>