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neDrive - Universidad de Nariño\Descargas\"/>
    </mc:Choice>
  </mc:AlternateContent>
  <xr:revisionPtr revIDLastSave="5" documentId="8_{0880FCC9-4B18-4F3C-B93C-F588CE7A7A25}" xr6:coauthVersionLast="36" xr6:coauthVersionMax="36" xr10:uidLastSave="{89A5EFF3-3F22-4B6B-A887-4D9595B1BCDC}"/>
  <bookViews>
    <workbookView xWindow="0" yWindow="0" windowWidth="20496" windowHeight="7056" xr2:uid="{00000000-000D-0000-FFFF-FFFF00000000}"/>
  </bookViews>
  <sheets>
    <sheet name="PUNTAJE" sheetId="6" r:id="rId1"/>
    <sheet name="CRITERIOS" sheetId="7" r:id="rId2"/>
    <sheet name="REV ARITMETICA" sheetId="11" r:id="rId3"/>
    <sheet name="COD. ECONOMICAS" sheetId="1" r:id="rId4"/>
    <sheet name="EXPERIENCIA PONDERABLE" sheetId="12" r:id="rId5"/>
    <sheet name="IND. NACIONAL" sheetId="3" r:id="rId6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8" i="12" l="1"/>
  <c r="E133" i="12" s="1"/>
  <c r="E128" i="12" s="1"/>
  <c r="C130" i="12"/>
  <c r="B130" i="12"/>
  <c r="G16" i="6"/>
  <c r="G15" i="6"/>
  <c r="C125" i="12"/>
  <c r="B125" i="12"/>
  <c r="E119" i="12"/>
  <c r="E114" i="12"/>
  <c r="G14" i="6"/>
  <c r="C111" i="12"/>
  <c r="B111" i="12"/>
  <c r="E109" i="12"/>
  <c r="E104" i="12" s="1"/>
  <c r="C106" i="12"/>
  <c r="B106" i="12"/>
  <c r="G13" i="6"/>
  <c r="G12" i="6"/>
  <c r="C101" i="12"/>
  <c r="B101" i="12"/>
  <c r="E90" i="12"/>
  <c r="G11" i="6"/>
  <c r="C87" i="12"/>
  <c r="B87" i="12"/>
  <c r="G10" i="6"/>
  <c r="C73" i="12"/>
  <c r="B73" i="12"/>
  <c r="E76" i="12"/>
  <c r="G9" i="6"/>
  <c r="G8" i="6"/>
  <c r="C59" i="12"/>
  <c r="B59" i="12"/>
  <c r="E62" i="12"/>
  <c r="E48" i="12"/>
  <c r="C45" i="12"/>
  <c r="B45" i="12"/>
  <c r="B15" i="3"/>
  <c r="B14" i="3"/>
  <c r="B13" i="3"/>
  <c r="B12" i="3"/>
  <c r="B11" i="3"/>
  <c r="B10" i="3"/>
  <c r="B9" i="3"/>
  <c r="B8" i="3"/>
  <c r="D20" i="1"/>
  <c r="C20" i="1"/>
  <c r="D18" i="1"/>
  <c r="C18" i="1"/>
  <c r="D15" i="1"/>
  <c r="C15" i="1"/>
  <c r="D14" i="1"/>
  <c r="C14" i="1"/>
  <c r="D13" i="1"/>
  <c r="C13" i="1"/>
  <c r="D26" i="1"/>
  <c r="D12" i="1"/>
  <c r="C12" i="1"/>
  <c r="D11" i="1"/>
  <c r="C11" i="1"/>
  <c r="D10" i="1"/>
  <c r="C10" i="1"/>
  <c r="D9" i="1"/>
  <c r="C9" i="1"/>
  <c r="E39" i="12"/>
  <c r="E34" i="12"/>
  <c r="G7" i="6"/>
  <c r="C31" i="12"/>
  <c r="B31" i="12"/>
  <c r="G6" i="6"/>
  <c r="C17" i="12"/>
  <c r="B17" i="12"/>
  <c r="E20" i="12"/>
  <c r="G5" i="6"/>
  <c r="E6" i="12"/>
  <c r="C3" i="12"/>
  <c r="B3" i="12"/>
  <c r="BP69" i="11"/>
  <c r="BP103" i="11"/>
  <c r="BP102" i="11"/>
  <c r="BP101" i="11"/>
  <c r="BP100" i="11"/>
  <c r="BP98" i="11"/>
  <c r="BP97" i="11"/>
  <c r="BP96" i="11"/>
  <c r="BP95" i="11"/>
  <c r="BP94" i="11"/>
  <c r="BP93" i="11"/>
  <c r="BP91" i="11"/>
  <c r="BP90" i="11"/>
  <c r="BP88" i="11"/>
  <c r="BP87" i="11"/>
  <c r="BP85" i="11"/>
  <c r="BP84" i="11"/>
  <c r="BP83" i="11"/>
  <c r="BP82" i="11"/>
  <c r="BP80" i="11"/>
  <c r="BP78" i="11"/>
  <c r="BP77" i="11"/>
  <c r="BP76" i="11"/>
  <c r="BP74" i="11"/>
  <c r="BP72" i="11"/>
  <c r="BP71" i="11"/>
  <c r="BP67" i="11"/>
  <c r="BP66" i="11"/>
  <c r="BP64" i="11"/>
  <c r="BP63" i="11"/>
  <c r="BP62" i="11"/>
  <c r="BP61" i="11"/>
  <c r="BP60" i="11"/>
  <c r="BP59" i="11"/>
  <c r="BP57" i="11"/>
  <c r="BP56" i="11"/>
  <c r="BP54" i="11"/>
  <c r="BP53" i="11"/>
  <c r="BP52" i="11"/>
  <c r="BP50" i="11"/>
  <c r="BP49" i="11"/>
  <c r="BP48" i="11"/>
  <c r="BP47" i="11"/>
  <c r="BP46" i="11"/>
  <c r="BP45" i="11"/>
  <c r="BP44" i="11"/>
  <c r="BP43" i="11"/>
  <c r="BP42" i="11"/>
  <c r="BP39" i="11"/>
  <c r="BP38" i="11"/>
  <c r="BP36" i="11"/>
  <c r="BP34" i="11"/>
  <c r="BP32" i="11"/>
  <c r="BP30" i="11"/>
  <c r="BP29" i="11"/>
  <c r="BP27" i="11"/>
  <c r="BP26" i="11"/>
  <c r="BP25" i="11"/>
  <c r="BP23" i="11"/>
  <c r="BP22" i="11"/>
  <c r="BP21" i="11"/>
  <c r="BP20" i="11"/>
  <c r="BP18" i="11"/>
  <c r="BP16" i="11"/>
  <c r="BP15" i="11"/>
  <c r="BP14" i="11"/>
  <c r="BP13" i="11"/>
  <c r="BP12" i="11"/>
  <c r="BP11" i="11"/>
  <c r="BP10" i="11"/>
  <c r="BP9" i="11"/>
  <c r="BP8" i="11"/>
  <c r="E16" i="6"/>
  <c r="BK111" i="11"/>
  <c r="AZ111" i="11"/>
  <c r="BK108" i="11"/>
  <c r="BK107" i="11"/>
  <c r="BJ103" i="11" l="1"/>
  <c r="BJ102" i="11"/>
  <c r="BJ101" i="11"/>
  <c r="BJ100" i="11"/>
  <c r="BJ98" i="11"/>
  <c r="BJ97" i="11"/>
  <c r="BJ96" i="11"/>
  <c r="BJ95" i="11"/>
  <c r="BJ94" i="11"/>
  <c r="BJ93" i="11"/>
  <c r="BJ91" i="11"/>
  <c r="BJ90" i="11"/>
  <c r="BJ88" i="11"/>
  <c r="BJ87" i="11"/>
  <c r="BJ85" i="11"/>
  <c r="BJ84" i="11"/>
  <c r="BJ83" i="11"/>
  <c r="BJ82" i="11"/>
  <c r="BJ80" i="11"/>
  <c r="BJ78" i="11"/>
  <c r="BJ77" i="11"/>
  <c r="BJ76" i="11"/>
  <c r="BJ74" i="11"/>
  <c r="BJ72" i="11"/>
  <c r="BJ71" i="11"/>
  <c r="BJ69" i="11"/>
  <c r="BJ67" i="11"/>
  <c r="BJ66" i="11"/>
  <c r="BJ64" i="11"/>
  <c r="BJ63" i="11"/>
  <c r="BJ62" i="11"/>
  <c r="BJ61" i="11"/>
  <c r="BJ60" i="11"/>
  <c r="BJ59" i="11"/>
  <c r="BJ57" i="11"/>
  <c r="BJ56" i="11"/>
  <c r="BJ54" i="11"/>
  <c r="BJ53" i="11"/>
  <c r="BJ52" i="11"/>
  <c r="BJ50" i="11"/>
  <c r="BJ49" i="11"/>
  <c r="BJ48" i="11"/>
  <c r="BJ47" i="11"/>
  <c r="BJ46" i="11"/>
  <c r="BJ45" i="11"/>
  <c r="BJ44" i="11"/>
  <c r="BJ43" i="11"/>
  <c r="BJ42" i="11"/>
  <c r="BJ39" i="11"/>
  <c r="BJ38" i="11"/>
  <c r="BJ36" i="11"/>
  <c r="BJ34" i="11"/>
  <c r="BJ32" i="11"/>
  <c r="BJ30" i="11"/>
  <c r="BJ29" i="11"/>
  <c r="BJ27" i="11"/>
  <c r="BJ26" i="11"/>
  <c r="BJ25" i="11"/>
  <c r="BJ23" i="11"/>
  <c r="BJ22" i="11"/>
  <c r="BJ21" i="11"/>
  <c r="BJ20" i="11"/>
  <c r="BJ18" i="11"/>
  <c r="BJ16" i="11"/>
  <c r="BJ15" i="11"/>
  <c r="BJ14" i="11"/>
  <c r="BJ13" i="11"/>
  <c r="BJ12" i="11"/>
  <c r="BJ11" i="11"/>
  <c r="BJ10" i="11"/>
  <c r="BJ9" i="11"/>
  <c r="BJ8" i="11"/>
  <c r="E15" i="6"/>
  <c r="C15" i="6" s="1"/>
  <c r="BE105" i="11"/>
  <c r="BE103" i="11"/>
  <c r="BE102" i="11"/>
  <c r="BE101" i="11"/>
  <c r="BE100" i="11"/>
  <c r="BE98" i="11"/>
  <c r="BE97" i="11"/>
  <c r="BE96" i="11"/>
  <c r="BE95" i="11"/>
  <c r="BE94" i="11"/>
  <c r="BE93" i="11"/>
  <c r="BE91" i="11"/>
  <c r="BE90" i="11"/>
  <c r="BE88" i="11"/>
  <c r="BE87" i="11"/>
  <c r="BE85" i="11"/>
  <c r="BE84" i="11"/>
  <c r="BE83" i="11"/>
  <c r="BE82" i="11"/>
  <c r="BE80" i="11"/>
  <c r="BE78" i="11"/>
  <c r="BE77" i="11"/>
  <c r="BE76" i="11"/>
  <c r="BE74" i="11"/>
  <c r="BE72" i="11"/>
  <c r="BE71" i="11"/>
  <c r="BE69" i="11"/>
  <c r="BE67" i="11"/>
  <c r="BE66" i="11"/>
  <c r="BE64" i="11"/>
  <c r="BE63" i="11"/>
  <c r="BE62" i="11"/>
  <c r="BE61" i="11"/>
  <c r="BE60" i="11"/>
  <c r="BE59" i="11"/>
  <c r="BE57" i="11"/>
  <c r="BE56" i="11"/>
  <c r="BE54" i="11"/>
  <c r="BE53" i="11"/>
  <c r="BE52" i="11"/>
  <c r="BE50" i="11"/>
  <c r="BE49" i="11"/>
  <c r="BE48" i="11"/>
  <c r="BE47" i="11"/>
  <c r="BE46" i="11"/>
  <c r="BE45" i="11"/>
  <c r="BE44" i="11"/>
  <c r="BE43" i="11"/>
  <c r="BE42" i="11"/>
  <c r="BE39" i="11"/>
  <c r="BE38" i="11"/>
  <c r="BE36" i="11"/>
  <c r="BE34" i="11"/>
  <c r="BE32" i="11"/>
  <c r="BE30" i="11"/>
  <c r="BE29" i="11"/>
  <c r="BE27" i="11"/>
  <c r="BE26" i="11"/>
  <c r="BE25" i="11"/>
  <c r="BE23" i="11"/>
  <c r="BE22" i="11"/>
  <c r="BE21" i="11"/>
  <c r="BE20" i="11"/>
  <c r="BE18" i="11"/>
  <c r="BE16" i="11"/>
  <c r="BE15" i="11"/>
  <c r="BE14" i="11"/>
  <c r="BE13" i="11"/>
  <c r="BE12" i="11"/>
  <c r="BE11" i="11"/>
  <c r="BE10" i="11"/>
  <c r="BE9" i="11"/>
  <c r="BE8" i="11"/>
  <c r="E14" i="6"/>
  <c r="AZ108" i="11"/>
  <c r="AZ107" i="11"/>
  <c r="AY103" i="11"/>
  <c r="AY102" i="11"/>
  <c r="AY101" i="11"/>
  <c r="AY100" i="11"/>
  <c r="AY98" i="11"/>
  <c r="AY97" i="11"/>
  <c r="AY96" i="11"/>
  <c r="AY95" i="11"/>
  <c r="AY94" i="11"/>
  <c r="AY93" i="11"/>
  <c r="AY91" i="11"/>
  <c r="AY90" i="11"/>
  <c r="AY88" i="11"/>
  <c r="AY87" i="11"/>
  <c r="AY85" i="11"/>
  <c r="AY84" i="11"/>
  <c r="AY83" i="11"/>
  <c r="AY82" i="11"/>
  <c r="AY80" i="11"/>
  <c r="AY78" i="11"/>
  <c r="AY77" i="11"/>
  <c r="AY76" i="11"/>
  <c r="AY74" i="11"/>
  <c r="AY72" i="11"/>
  <c r="AY71" i="11"/>
  <c r="AY69" i="11"/>
  <c r="AY67" i="11"/>
  <c r="AY66" i="11"/>
  <c r="AY64" i="11"/>
  <c r="AY63" i="11"/>
  <c r="AY62" i="11"/>
  <c r="AY61" i="11"/>
  <c r="AY60" i="11"/>
  <c r="AY59" i="11"/>
  <c r="AY57" i="11"/>
  <c r="AY56" i="11"/>
  <c r="AY54" i="11"/>
  <c r="AY53" i="11"/>
  <c r="AY52" i="11"/>
  <c r="AY50" i="11"/>
  <c r="AY49" i="11"/>
  <c r="AY48" i="11"/>
  <c r="AY47" i="11"/>
  <c r="AY46" i="11"/>
  <c r="AY45" i="11"/>
  <c r="AY44" i="11"/>
  <c r="AY43" i="11"/>
  <c r="AY42" i="11"/>
  <c r="AY39" i="11"/>
  <c r="AY38" i="11"/>
  <c r="AY36" i="11"/>
  <c r="AY34" i="11"/>
  <c r="AY32" i="11"/>
  <c r="AY30" i="11"/>
  <c r="AY29" i="11"/>
  <c r="AY27" i="11"/>
  <c r="AY26" i="11"/>
  <c r="AY25" i="11"/>
  <c r="AY23" i="11"/>
  <c r="AY22" i="11"/>
  <c r="AY21" i="11"/>
  <c r="AY20" i="11"/>
  <c r="AY18" i="11"/>
  <c r="AY16" i="11"/>
  <c r="AY15" i="11"/>
  <c r="AY14" i="11"/>
  <c r="AY13" i="11"/>
  <c r="AY12" i="11"/>
  <c r="AY11" i="11"/>
  <c r="AY10" i="11"/>
  <c r="AY9" i="11"/>
  <c r="AY8" i="11"/>
  <c r="E13" i="6"/>
  <c r="C13" i="6" s="1"/>
  <c r="AT42" i="11"/>
  <c r="AT111" i="11" l="1"/>
  <c r="AT110" i="11"/>
  <c r="AT109" i="11"/>
  <c r="AT108" i="11"/>
  <c r="AT107" i="11"/>
  <c r="AS103" i="11"/>
  <c r="AS102" i="11"/>
  <c r="AS101" i="11"/>
  <c r="AS100" i="11"/>
  <c r="AS98" i="11"/>
  <c r="AS97" i="11"/>
  <c r="AS96" i="11"/>
  <c r="AS95" i="11"/>
  <c r="AS94" i="11"/>
  <c r="AS93" i="11"/>
  <c r="AS91" i="11"/>
  <c r="AS90" i="11"/>
  <c r="AS88" i="11"/>
  <c r="AS87" i="11"/>
  <c r="AS85" i="11"/>
  <c r="AS84" i="11"/>
  <c r="AS83" i="11"/>
  <c r="AS82" i="11"/>
  <c r="AS80" i="11"/>
  <c r="AS78" i="11"/>
  <c r="AS77" i="11"/>
  <c r="AS76" i="11"/>
  <c r="AS74" i="11"/>
  <c r="AS72" i="11"/>
  <c r="AS71" i="11"/>
  <c r="AS69" i="11"/>
  <c r="AS67" i="11"/>
  <c r="AS66" i="11"/>
  <c r="AS64" i="11"/>
  <c r="AS63" i="11"/>
  <c r="AS62" i="11"/>
  <c r="AS61" i="11"/>
  <c r="AS60" i="11"/>
  <c r="AS59" i="11"/>
  <c r="AS57" i="11"/>
  <c r="AS56" i="11"/>
  <c r="AS54" i="11"/>
  <c r="AS53" i="11"/>
  <c r="AS52" i="11"/>
  <c r="AS50" i="11"/>
  <c r="AS49" i="11"/>
  <c r="AS48" i="11"/>
  <c r="AS47" i="11"/>
  <c r="AS46" i="11"/>
  <c r="AS45" i="11"/>
  <c r="AS44" i="11"/>
  <c r="AS43" i="11"/>
  <c r="AS42" i="11"/>
  <c r="AS39" i="11"/>
  <c r="AS38" i="11"/>
  <c r="AS36" i="11"/>
  <c r="AS34" i="11"/>
  <c r="AS32" i="11"/>
  <c r="AS30" i="11"/>
  <c r="AS29" i="11"/>
  <c r="AS27" i="11"/>
  <c r="AS26" i="11"/>
  <c r="AS25" i="11"/>
  <c r="AS23" i="11"/>
  <c r="AS22" i="11"/>
  <c r="AS21" i="11"/>
  <c r="AS20" i="11"/>
  <c r="AS18" i="11"/>
  <c r="AS16" i="11"/>
  <c r="AS15" i="11"/>
  <c r="AS14" i="11"/>
  <c r="AS13" i="11"/>
  <c r="AS12" i="11"/>
  <c r="AS11" i="11"/>
  <c r="AS10" i="11"/>
  <c r="AS9" i="11"/>
  <c r="AS8" i="11"/>
  <c r="E12" i="6"/>
  <c r="C12" i="6" s="1"/>
  <c r="AN103" i="11"/>
  <c r="AN102" i="11"/>
  <c r="AN101" i="11"/>
  <c r="AN100" i="11"/>
  <c r="AN98" i="11"/>
  <c r="AN97" i="11"/>
  <c r="AN96" i="11"/>
  <c r="AN95" i="11"/>
  <c r="AN94" i="11"/>
  <c r="AN93" i="11"/>
  <c r="AN91" i="11"/>
  <c r="AN90" i="11"/>
  <c r="AN88" i="11"/>
  <c r="AN87" i="11"/>
  <c r="AN85" i="11"/>
  <c r="AN84" i="11"/>
  <c r="AN83" i="11"/>
  <c r="AN82" i="11"/>
  <c r="AN80" i="11"/>
  <c r="AN78" i="11"/>
  <c r="AN77" i="11"/>
  <c r="AN76" i="11"/>
  <c r="AN74" i="11"/>
  <c r="AN72" i="11"/>
  <c r="AN71" i="11"/>
  <c r="AN69" i="11"/>
  <c r="AN67" i="11"/>
  <c r="AN66" i="11"/>
  <c r="AN64" i="11"/>
  <c r="AN63" i="11"/>
  <c r="AN62" i="11"/>
  <c r="AN61" i="11"/>
  <c r="AN60" i="11"/>
  <c r="AN59" i="11"/>
  <c r="AN57" i="11"/>
  <c r="AN56" i="11"/>
  <c r="AN54" i="11"/>
  <c r="AN53" i="11"/>
  <c r="AN52" i="11"/>
  <c r="AN50" i="11"/>
  <c r="AN49" i="11"/>
  <c r="AN48" i="11"/>
  <c r="AN47" i="11"/>
  <c r="AN46" i="11"/>
  <c r="AN45" i="11"/>
  <c r="AN44" i="11"/>
  <c r="AN43" i="11"/>
  <c r="AN42" i="11"/>
  <c r="AN39" i="11"/>
  <c r="AN38" i="11"/>
  <c r="AN36" i="11"/>
  <c r="AN34" i="11"/>
  <c r="AN32" i="11"/>
  <c r="AN30" i="11"/>
  <c r="AN29" i="11"/>
  <c r="AN27" i="11"/>
  <c r="AN26" i="11"/>
  <c r="AN25" i="11"/>
  <c r="AN23" i="11"/>
  <c r="AN22" i="11"/>
  <c r="AN21" i="11"/>
  <c r="AN20" i="11"/>
  <c r="AN18" i="11"/>
  <c r="AN16" i="11"/>
  <c r="AN15" i="11"/>
  <c r="AN14" i="11"/>
  <c r="AN13" i="11"/>
  <c r="AN12" i="11"/>
  <c r="AN11" i="11"/>
  <c r="AN10" i="11"/>
  <c r="AN9" i="11"/>
  <c r="AN8" i="11"/>
  <c r="E11" i="6"/>
  <c r="E10" i="6"/>
  <c r="AI103" i="11"/>
  <c r="AI102" i="11"/>
  <c r="AI101" i="11"/>
  <c r="AI100" i="11"/>
  <c r="AI98" i="11"/>
  <c r="AI97" i="11"/>
  <c r="AI96" i="11"/>
  <c r="AI95" i="11"/>
  <c r="AI94" i="11"/>
  <c r="AI93" i="11"/>
  <c r="AI91" i="11"/>
  <c r="AI90" i="11"/>
  <c r="AI88" i="11"/>
  <c r="AI87" i="11"/>
  <c r="AI85" i="11"/>
  <c r="AI84" i="11"/>
  <c r="AI83" i="11"/>
  <c r="AI82" i="11"/>
  <c r="AI80" i="11"/>
  <c r="AI78" i="11"/>
  <c r="AI77" i="11"/>
  <c r="AI76" i="11"/>
  <c r="AI74" i="11"/>
  <c r="AI72" i="11"/>
  <c r="AI71" i="11"/>
  <c r="AI69" i="11"/>
  <c r="AI67" i="11"/>
  <c r="AI66" i="11"/>
  <c r="AI64" i="11"/>
  <c r="AI63" i="11"/>
  <c r="AI62" i="11"/>
  <c r="AI61" i="11"/>
  <c r="AI60" i="11"/>
  <c r="AI59" i="11"/>
  <c r="AI57" i="11"/>
  <c r="AI56" i="11"/>
  <c r="AI54" i="11"/>
  <c r="AI53" i="11"/>
  <c r="AI52" i="11"/>
  <c r="AI50" i="11"/>
  <c r="AI49" i="11"/>
  <c r="AI48" i="11"/>
  <c r="AI47" i="11"/>
  <c r="AI46" i="11"/>
  <c r="AI45" i="11"/>
  <c r="AI44" i="11"/>
  <c r="AI43" i="11"/>
  <c r="AI42" i="11"/>
  <c r="AI39" i="11"/>
  <c r="AI38" i="11"/>
  <c r="AI36" i="11"/>
  <c r="AI34" i="11"/>
  <c r="AI32" i="11"/>
  <c r="AI30" i="11"/>
  <c r="AI29" i="11"/>
  <c r="AI27" i="11"/>
  <c r="AI26" i="11"/>
  <c r="AI25" i="11"/>
  <c r="AI23" i="11"/>
  <c r="AI22" i="11"/>
  <c r="AI21" i="11"/>
  <c r="AI20" i="11"/>
  <c r="AI18" i="11"/>
  <c r="AI16" i="11"/>
  <c r="AI15" i="11"/>
  <c r="AI14" i="11"/>
  <c r="AI13" i="11"/>
  <c r="AI12" i="11"/>
  <c r="AI11" i="11"/>
  <c r="AI10" i="11"/>
  <c r="AI9" i="11"/>
  <c r="AI8" i="11"/>
  <c r="E9" i="6"/>
  <c r="AD103" i="11"/>
  <c r="AD102" i="11"/>
  <c r="AD101" i="11"/>
  <c r="AD100" i="11"/>
  <c r="AD98" i="11"/>
  <c r="AD97" i="11"/>
  <c r="AD96" i="11"/>
  <c r="AD95" i="11"/>
  <c r="AD94" i="11"/>
  <c r="AD93" i="11"/>
  <c r="AD91" i="11"/>
  <c r="AD90" i="11"/>
  <c r="AD88" i="11"/>
  <c r="AD87" i="11"/>
  <c r="AD85" i="11"/>
  <c r="AD84" i="11"/>
  <c r="AD83" i="11"/>
  <c r="AD82" i="11"/>
  <c r="AD80" i="11"/>
  <c r="AD78" i="11"/>
  <c r="AD77" i="11"/>
  <c r="AD76" i="11"/>
  <c r="AD74" i="11"/>
  <c r="AD72" i="11"/>
  <c r="AD71" i="11"/>
  <c r="AD69" i="11"/>
  <c r="AD67" i="11"/>
  <c r="AD66" i="11"/>
  <c r="AD64" i="11"/>
  <c r="AD63" i="11"/>
  <c r="AD62" i="11"/>
  <c r="AD61" i="11"/>
  <c r="AD60" i="11"/>
  <c r="AD59" i="11"/>
  <c r="AD57" i="11"/>
  <c r="AD56" i="11"/>
  <c r="AD54" i="11"/>
  <c r="AD53" i="11"/>
  <c r="AD52" i="11"/>
  <c r="AD50" i="11"/>
  <c r="AD49" i="11"/>
  <c r="AD48" i="11"/>
  <c r="AD47" i="11"/>
  <c r="AD46" i="11"/>
  <c r="AD45" i="11"/>
  <c r="AD44" i="11"/>
  <c r="AD43" i="11"/>
  <c r="AD42" i="11"/>
  <c r="AD39" i="11"/>
  <c r="AD38" i="11"/>
  <c r="AD36" i="11"/>
  <c r="AD34" i="11"/>
  <c r="AD32" i="11"/>
  <c r="AD30" i="11"/>
  <c r="AD29" i="11"/>
  <c r="AD27" i="11"/>
  <c r="AD26" i="11"/>
  <c r="AD25" i="11"/>
  <c r="AD23" i="11"/>
  <c r="AD22" i="11"/>
  <c r="AD21" i="11"/>
  <c r="AD20" i="11"/>
  <c r="AD18" i="11"/>
  <c r="AD16" i="11"/>
  <c r="AD15" i="11"/>
  <c r="AD14" i="11"/>
  <c r="AD13" i="11"/>
  <c r="AD12" i="11"/>
  <c r="AD11" i="11"/>
  <c r="AD10" i="11"/>
  <c r="AD9" i="11"/>
  <c r="AD8" i="11"/>
  <c r="Y103" i="11"/>
  <c r="Y102" i="11"/>
  <c r="Y101" i="11"/>
  <c r="Y100" i="11"/>
  <c r="Y98" i="11"/>
  <c r="Y97" i="11"/>
  <c r="Y96" i="11"/>
  <c r="Y95" i="11"/>
  <c r="Y94" i="11"/>
  <c r="Y93" i="11"/>
  <c r="Y91" i="11"/>
  <c r="Y90" i="11"/>
  <c r="Y88" i="11"/>
  <c r="Y87" i="11"/>
  <c r="Y85" i="11"/>
  <c r="Y84" i="11"/>
  <c r="Y83" i="11"/>
  <c r="Y82" i="11"/>
  <c r="Y80" i="11"/>
  <c r="Y78" i="11"/>
  <c r="Y77" i="11"/>
  <c r="Y76" i="11"/>
  <c r="Y74" i="11"/>
  <c r="Y72" i="11"/>
  <c r="Y71" i="11"/>
  <c r="Y69" i="11"/>
  <c r="Y67" i="11"/>
  <c r="Y66" i="11"/>
  <c r="Y64" i="11"/>
  <c r="Y63" i="11"/>
  <c r="Y62" i="11"/>
  <c r="Y61" i="11"/>
  <c r="Y60" i="11"/>
  <c r="Y59" i="11"/>
  <c r="Y57" i="11"/>
  <c r="Y56" i="11"/>
  <c r="Y54" i="11"/>
  <c r="Y53" i="11"/>
  <c r="Y52" i="11"/>
  <c r="Y50" i="11"/>
  <c r="Y49" i="11"/>
  <c r="Y48" i="11"/>
  <c r="Y47" i="11"/>
  <c r="Y46" i="11"/>
  <c r="Y45" i="11"/>
  <c r="Y44" i="11"/>
  <c r="Y43" i="11"/>
  <c r="Y42" i="11"/>
  <c r="Y39" i="11"/>
  <c r="Y38" i="11"/>
  <c r="Y36" i="11"/>
  <c r="Y34" i="11"/>
  <c r="Y32" i="11"/>
  <c r="Y30" i="11"/>
  <c r="Y29" i="11"/>
  <c r="Y27" i="11"/>
  <c r="Y26" i="11"/>
  <c r="Y25" i="11"/>
  <c r="Y23" i="11"/>
  <c r="Y22" i="11"/>
  <c r="Y21" i="11"/>
  <c r="Y20" i="11"/>
  <c r="Y18" i="11"/>
  <c r="Y16" i="11"/>
  <c r="Y15" i="11"/>
  <c r="Y14" i="11"/>
  <c r="Y13" i="11"/>
  <c r="Y12" i="11"/>
  <c r="Y11" i="11"/>
  <c r="Y10" i="11"/>
  <c r="Y9" i="11"/>
  <c r="Y8" i="11"/>
  <c r="T108" i="11"/>
  <c r="T109" i="11"/>
  <c r="T103" i="11"/>
  <c r="T102" i="11"/>
  <c r="T101" i="11"/>
  <c r="T100" i="11"/>
  <c r="T98" i="11"/>
  <c r="T97" i="11"/>
  <c r="T96" i="11"/>
  <c r="T95" i="11"/>
  <c r="T94" i="11"/>
  <c r="T93" i="11"/>
  <c r="T91" i="11"/>
  <c r="T90" i="11"/>
  <c r="T88" i="11"/>
  <c r="T87" i="11"/>
  <c r="T85" i="11"/>
  <c r="T84" i="11"/>
  <c r="T83" i="11"/>
  <c r="T82" i="11"/>
  <c r="T80" i="11"/>
  <c r="T78" i="11"/>
  <c r="T77" i="11"/>
  <c r="T76" i="11"/>
  <c r="T74" i="11"/>
  <c r="T72" i="11"/>
  <c r="T71" i="11"/>
  <c r="T69" i="11"/>
  <c r="T67" i="11"/>
  <c r="T66" i="11"/>
  <c r="T64" i="11"/>
  <c r="T63" i="11"/>
  <c r="T62" i="11"/>
  <c r="T61" i="11"/>
  <c r="T60" i="11"/>
  <c r="T59" i="11"/>
  <c r="T57" i="11"/>
  <c r="T56" i="11"/>
  <c r="T54" i="11"/>
  <c r="T53" i="11"/>
  <c r="T52" i="11"/>
  <c r="T50" i="11"/>
  <c r="T49" i="11"/>
  <c r="T48" i="11"/>
  <c r="T47" i="11"/>
  <c r="T46" i="11"/>
  <c r="T45" i="11"/>
  <c r="T44" i="11"/>
  <c r="T43" i="11"/>
  <c r="T42" i="11"/>
  <c r="T39" i="11"/>
  <c r="T38" i="11"/>
  <c r="T36" i="11"/>
  <c r="T34" i="11"/>
  <c r="T32" i="11"/>
  <c r="T30" i="11"/>
  <c r="T29" i="11"/>
  <c r="T27" i="11"/>
  <c r="T26" i="11"/>
  <c r="T25" i="11"/>
  <c r="T23" i="11"/>
  <c r="T22" i="11"/>
  <c r="T21" i="11"/>
  <c r="T20" i="11"/>
  <c r="T18" i="11"/>
  <c r="T16" i="11"/>
  <c r="T15" i="11"/>
  <c r="T14" i="11"/>
  <c r="T13" i="11"/>
  <c r="T12" i="11"/>
  <c r="T11" i="11"/>
  <c r="T10" i="11"/>
  <c r="T9" i="11"/>
  <c r="T8" i="11"/>
  <c r="O103" i="11" l="1"/>
  <c r="O102" i="11"/>
  <c r="P102" i="11" s="1"/>
  <c r="O101" i="11"/>
  <c r="P101" i="11" s="1"/>
  <c r="O100" i="11"/>
  <c r="O98" i="11"/>
  <c r="P98" i="11" s="1"/>
  <c r="O97" i="11"/>
  <c r="P97" i="11" s="1"/>
  <c r="O96" i="11"/>
  <c r="O95" i="11"/>
  <c r="P95" i="11" s="1"/>
  <c r="O94" i="11"/>
  <c r="O93" i="11"/>
  <c r="P93" i="11" s="1"/>
  <c r="O91" i="11"/>
  <c r="O90" i="11"/>
  <c r="O88" i="11"/>
  <c r="P88" i="11" s="1"/>
  <c r="O87" i="11"/>
  <c r="P87" i="11" s="1"/>
  <c r="O85" i="11"/>
  <c r="P85" i="11" s="1"/>
  <c r="O84" i="11"/>
  <c r="P84" i="11" s="1"/>
  <c r="O83" i="11"/>
  <c r="O82" i="11"/>
  <c r="O80" i="11"/>
  <c r="P80" i="11" s="1"/>
  <c r="O78" i="11"/>
  <c r="P78" i="11" s="1"/>
  <c r="O77" i="11"/>
  <c r="P77" i="11" s="1"/>
  <c r="O76" i="11"/>
  <c r="P76" i="11" s="1"/>
  <c r="O74" i="11"/>
  <c r="P74" i="11" s="1"/>
  <c r="O72" i="11"/>
  <c r="P72" i="11" s="1"/>
  <c r="O71" i="11"/>
  <c r="P71" i="11" s="1"/>
  <c r="O69" i="11"/>
  <c r="P69" i="11" s="1"/>
  <c r="O67" i="11"/>
  <c r="O66" i="11"/>
  <c r="O64" i="11"/>
  <c r="O63" i="11"/>
  <c r="O62" i="11"/>
  <c r="P62" i="11" s="1"/>
  <c r="O61" i="11"/>
  <c r="P61" i="11" s="1"/>
  <c r="O60" i="11"/>
  <c r="O59" i="11"/>
  <c r="O57" i="11"/>
  <c r="P57" i="11" s="1"/>
  <c r="O56" i="11"/>
  <c r="O54" i="11"/>
  <c r="O53" i="11"/>
  <c r="P53" i="11" s="1"/>
  <c r="O52" i="11"/>
  <c r="O50" i="11"/>
  <c r="P50" i="11" s="1"/>
  <c r="O49" i="11"/>
  <c r="P49" i="11" s="1"/>
  <c r="O48" i="11"/>
  <c r="P48" i="11" s="1"/>
  <c r="O47" i="11"/>
  <c r="O46" i="11"/>
  <c r="P46" i="11" s="1"/>
  <c r="O45" i="11"/>
  <c r="P45" i="11" s="1"/>
  <c r="O44" i="11"/>
  <c r="P44" i="11" s="1"/>
  <c r="O43" i="11"/>
  <c r="P43" i="11" s="1"/>
  <c r="O42" i="11"/>
  <c r="P42" i="11" s="1"/>
  <c r="O39" i="11"/>
  <c r="O38" i="11"/>
  <c r="P38" i="11" s="1"/>
  <c r="O36" i="11"/>
  <c r="P36" i="11" s="1"/>
  <c r="O34" i="11"/>
  <c r="P34" i="11" s="1"/>
  <c r="O32" i="11"/>
  <c r="P32" i="11" s="1"/>
  <c r="O30" i="11"/>
  <c r="P30" i="11" s="1"/>
  <c r="O29" i="11"/>
  <c r="P29" i="11" s="1"/>
  <c r="O27" i="11"/>
  <c r="P27" i="11" s="1"/>
  <c r="O26" i="11"/>
  <c r="P26" i="11" s="1"/>
  <c r="O25" i="11"/>
  <c r="P25" i="11" s="1"/>
  <c r="O23" i="11"/>
  <c r="P23" i="11" s="1"/>
  <c r="O22" i="11"/>
  <c r="O21" i="11"/>
  <c r="P21" i="11" s="1"/>
  <c r="O20" i="11"/>
  <c r="O18" i="11"/>
  <c r="P18" i="11" s="1"/>
  <c r="O16" i="11"/>
  <c r="P16" i="11" s="1"/>
  <c r="O15" i="11"/>
  <c r="O14" i="11"/>
  <c r="O13" i="11"/>
  <c r="P13" i="11" s="1"/>
  <c r="O12" i="11"/>
  <c r="P12" i="11" s="1"/>
  <c r="O11" i="11"/>
  <c r="P11" i="11" s="1"/>
  <c r="O10" i="11"/>
  <c r="P10" i="11" s="1"/>
  <c r="O9" i="11"/>
  <c r="P9" i="11" s="1"/>
  <c r="P14" i="11"/>
  <c r="P15" i="11"/>
  <c r="O8" i="11"/>
  <c r="K105" i="11"/>
  <c r="J105" i="11"/>
  <c r="J8" i="11"/>
  <c r="P8" i="11"/>
  <c r="M5" i="11"/>
  <c r="R5" i="11"/>
  <c r="W5" i="11"/>
  <c r="AB5" i="11"/>
  <c r="AG5" i="11"/>
  <c r="AL5" i="11"/>
  <c r="AQ5" i="11"/>
  <c r="AW5" i="11"/>
  <c r="BC5" i="11"/>
  <c r="BH5" i="11"/>
  <c r="BN5" i="11"/>
  <c r="BQ103" i="11"/>
  <c r="BQ102" i="11"/>
  <c r="BQ101" i="11"/>
  <c r="BQ100" i="11"/>
  <c r="BQ98" i="11"/>
  <c r="BQ97" i="11"/>
  <c r="BQ96" i="11"/>
  <c r="BQ95" i="11"/>
  <c r="BQ94" i="11"/>
  <c r="BQ93" i="11"/>
  <c r="BQ91" i="11"/>
  <c r="BQ90" i="11"/>
  <c r="BQ88" i="11"/>
  <c r="BQ87" i="11"/>
  <c r="BQ85" i="11"/>
  <c r="BQ84" i="11"/>
  <c r="BQ83" i="11"/>
  <c r="BQ82" i="11"/>
  <c r="BQ80" i="11"/>
  <c r="BQ78" i="11"/>
  <c r="BQ77" i="11"/>
  <c r="BQ76" i="11"/>
  <c r="BQ74" i="11"/>
  <c r="BQ72" i="11"/>
  <c r="BQ71" i="11"/>
  <c r="BQ69" i="11"/>
  <c r="BQ67" i="11"/>
  <c r="BQ66" i="11"/>
  <c r="BQ64" i="11"/>
  <c r="BQ63" i="11"/>
  <c r="BQ62" i="11"/>
  <c r="BQ61" i="11"/>
  <c r="BQ60" i="11"/>
  <c r="BQ59" i="11"/>
  <c r="BQ57" i="11"/>
  <c r="BQ56" i="11"/>
  <c r="BQ54" i="11"/>
  <c r="BQ53" i="11"/>
  <c r="BQ52" i="11"/>
  <c r="BQ50" i="11"/>
  <c r="BQ49" i="11"/>
  <c r="BQ48" i="11"/>
  <c r="BQ47" i="11"/>
  <c r="BQ46" i="11"/>
  <c r="BQ45" i="11"/>
  <c r="BQ44" i="11"/>
  <c r="BQ43" i="11"/>
  <c r="BQ42" i="11"/>
  <c r="BQ39" i="11"/>
  <c r="BQ38" i="11"/>
  <c r="BQ36" i="11"/>
  <c r="BQ34" i="11"/>
  <c r="BQ32" i="11"/>
  <c r="BQ30" i="11"/>
  <c r="BQ29" i="11"/>
  <c r="BQ27" i="11"/>
  <c r="BQ26" i="11"/>
  <c r="BQ25" i="11"/>
  <c r="BQ23" i="11"/>
  <c r="BQ22" i="11"/>
  <c r="BQ21" i="11"/>
  <c r="BQ20" i="11"/>
  <c r="BQ18" i="11"/>
  <c r="BQ16" i="11"/>
  <c r="BQ15" i="11"/>
  <c r="BQ14" i="11"/>
  <c r="BQ13" i="11"/>
  <c r="BQ12" i="11"/>
  <c r="BQ11" i="11"/>
  <c r="BQ10" i="11"/>
  <c r="BQ9" i="11"/>
  <c r="BQ8" i="11"/>
  <c r="BL103" i="11"/>
  <c r="BL102" i="11"/>
  <c r="BL101" i="11"/>
  <c r="BL100" i="11"/>
  <c r="BL98" i="11"/>
  <c r="BL97" i="11"/>
  <c r="BL96" i="11"/>
  <c r="BL95" i="11"/>
  <c r="BL94" i="11"/>
  <c r="BL93" i="11"/>
  <c r="BL91" i="11"/>
  <c r="BL90" i="11"/>
  <c r="BL88" i="11"/>
  <c r="BL87" i="11"/>
  <c r="BL85" i="11"/>
  <c r="BL84" i="11"/>
  <c r="BL83" i="11"/>
  <c r="BL82" i="11"/>
  <c r="BL80" i="11"/>
  <c r="BL78" i="11"/>
  <c r="BL77" i="11"/>
  <c r="BL76" i="11"/>
  <c r="BL74" i="11"/>
  <c r="BL72" i="11"/>
  <c r="BL71" i="11"/>
  <c r="BL69" i="11"/>
  <c r="BL67" i="11"/>
  <c r="BL66" i="11"/>
  <c r="BL64" i="11"/>
  <c r="BL63" i="11"/>
  <c r="BL62" i="11"/>
  <c r="BL61" i="11"/>
  <c r="BL60" i="11"/>
  <c r="BL59" i="11"/>
  <c r="BL57" i="11"/>
  <c r="BL56" i="11"/>
  <c r="BL54" i="11"/>
  <c r="BL53" i="11"/>
  <c r="BL52" i="11"/>
  <c r="BL50" i="11"/>
  <c r="BL49" i="11"/>
  <c r="BL48" i="11"/>
  <c r="BL47" i="11"/>
  <c r="BL46" i="11"/>
  <c r="BL45" i="11"/>
  <c r="BL44" i="11"/>
  <c r="BL43" i="11"/>
  <c r="BL42" i="11"/>
  <c r="BL39" i="11"/>
  <c r="BL38" i="11"/>
  <c r="BL36" i="11"/>
  <c r="BL34" i="11"/>
  <c r="BL32" i="11"/>
  <c r="BL30" i="11"/>
  <c r="BL29" i="11"/>
  <c r="BL27" i="11"/>
  <c r="BL26" i="11"/>
  <c r="BL25" i="11"/>
  <c r="BL23" i="11"/>
  <c r="BL22" i="11"/>
  <c r="BL21" i="11"/>
  <c r="BL20" i="11"/>
  <c r="BL18" i="11"/>
  <c r="BL16" i="11"/>
  <c r="BL15" i="11"/>
  <c r="BL14" i="11"/>
  <c r="BL13" i="11"/>
  <c r="BL12" i="11"/>
  <c r="BL11" i="11"/>
  <c r="BL10" i="11"/>
  <c r="BL9" i="11"/>
  <c r="BL8" i="11"/>
  <c r="BF103" i="11"/>
  <c r="BF102" i="11"/>
  <c r="BF101" i="11"/>
  <c r="BF100" i="11"/>
  <c r="BF98" i="11"/>
  <c r="BF97" i="11"/>
  <c r="BF96" i="11"/>
  <c r="BF95" i="11"/>
  <c r="BF94" i="11"/>
  <c r="BF93" i="11"/>
  <c r="BF91" i="11"/>
  <c r="BF90" i="11"/>
  <c r="BF88" i="11"/>
  <c r="BF87" i="11"/>
  <c r="BF85" i="11"/>
  <c r="BF84" i="11"/>
  <c r="BF83" i="11"/>
  <c r="BF82" i="11"/>
  <c r="BF80" i="11"/>
  <c r="BF78" i="11"/>
  <c r="BF77" i="11"/>
  <c r="BF76" i="11"/>
  <c r="BF74" i="11"/>
  <c r="BF72" i="11"/>
  <c r="BF71" i="11"/>
  <c r="BF69" i="11"/>
  <c r="BF67" i="11"/>
  <c r="BF66" i="11"/>
  <c r="BF64" i="11"/>
  <c r="BF63" i="11"/>
  <c r="BF62" i="11"/>
  <c r="BF61" i="11"/>
  <c r="BF60" i="11"/>
  <c r="BF59" i="11"/>
  <c r="BF57" i="11"/>
  <c r="BF56" i="11"/>
  <c r="BF54" i="11"/>
  <c r="BF53" i="11"/>
  <c r="BF52" i="11"/>
  <c r="BF50" i="11"/>
  <c r="BF49" i="11"/>
  <c r="BF48" i="11"/>
  <c r="BF47" i="11"/>
  <c r="BF46" i="11"/>
  <c r="BF45" i="11"/>
  <c r="BF44" i="11"/>
  <c r="BF43" i="11"/>
  <c r="BF42" i="11"/>
  <c r="BF39" i="11"/>
  <c r="BF38" i="11"/>
  <c r="BF36" i="11"/>
  <c r="BF34" i="11"/>
  <c r="BF32" i="11"/>
  <c r="BF30" i="11"/>
  <c r="BF29" i="11"/>
  <c r="BF27" i="11"/>
  <c r="BF26" i="11"/>
  <c r="BF25" i="11"/>
  <c r="BF23" i="11"/>
  <c r="BF22" i="11"/>
  <c r="BF21" i="11"/>
  <c r="BF20" i="11"/>
  <c r="BF18" i="11"/>
  <c r="BF16" i="11"/>
  <c r="BF15" i="11"/>
  <c r="BF14" i="11"/>
  <c r="BF13" i="11"/>
  <c r="BF12" i="11"/>
  <c r="BF11" i="11"/>
  <c r="BF10" i="11"/>
  <c r="BF9" i="11"/>
  <c r="BF8" i="11"/>
  <c r="BA103" i="11"/>
  <c r="BA102" i="11"/>
  <c r="BA101" i="11"/>
  <c r="BA100" i="11"/>
  <c r="BA98" i="11"/>
  <c r="BA97" i="11"/>
  <c r="BA96" i="11"/>
  <c r="BA95" i="11"/>
  <c r="BA94" i="11"/>
  <c r="BA93" i="11"/>
  <c r="BA91" i="11"/>
  <c r="BA90" i="11"/>
  <c r="BA88" i="11"/>
  <c r="BA87" i="11"/>
  <c r="BA85" i="11"/>
  <c r="BA84" i="11"/>
  <c r="BA83" i="11"/>
  <c r="BA82" i="11"/>
  <c r="BA80" i="11"/>
  <c r="BA78" i="11"/>
  <c r="BA77" i="11"/>
  <c r="BA76" i="11"/>
  <c r="BA74" i="11"/>
  <c r="BA72" i="11"/>
  <c r="BA71" i="11"/>
  <c r="BA69" i="11"/>
  <c r="BA67" i="11"/>
  <c r="BA66" i="11"/>
  <c r="BA64" i="11"/>
  <c r="BA63" i="11"/>
  <c r="BA62" i="11"/>
  <c r="BA61" i="11"/>
  <c r="BA60" i="11"/>
  <c r="BA59" i="11"/>
  <c r="BA57" i="11"/>
  <c r="BA56" i="11"/>
  <c r="BA54" i="11"/>
  <c r="BA53" i="11"/>
  <c r="BA52" i="11"/>
  <c r="BA50" i="11"/>
  <c r="BA49" i="11"/>
  <c r="BA48" i="11"/>
  <c r="BA47" i="11"/>
  <c r="BA46" i="11"/>
  <c r="BA45" i="11"/>
  <c r="BA44" i="11"/>
  <c r="BA43" i="11"/>
  <c r="BA42" i="11"/>
  <c r="BA39" i="11"/>
  <c r="BA38" i="11"/>
  <c r="BA36" i="11"/>
  <c r="BA34" i="11"/>
  <c r="BA32" i="11"/>
  <c r="BA30" i="11"/>
  <c r="BA29" i="11"/>
  <c r="BA27" i="11"/>
  <c r="BA26" i="11"/>
  <c r="BA25" i="11"/>
  <c r="BA23" i="11"/>
  <c r="BA22" i="11"/>
  <c r="BA21" i="11"/>
  <c r="BA20" i="11"/>
  <c r="BA18" i="11"/>
  <c r="BA16" i="11"/>
  <c r="BA15" i="11"/>
  <c r="BA14" i="11"/>
  <c r="BA13" i="11"/>
  <c r="BA12" i="11"/>
  <c r="BA11" i="11"/>
  <c r="BA10" i="11"/>
  <c r="BA9" i="11"/>
  <c r="BA8" i="11"/>
  <c r="AU103" i="11"/>
  <c r="AU102" i="11"/>
  <c r="AU101" i="11"/>
  <c r="AU100" i="11"/>
  <c r="AU98" i="11"/>
  <c r="AU97" i="11"/>
  <c r="AU96" i="11"/>
  <c r="AU95" i="11"/>
  <c r="AU94" i="11"/>
  <c r="AU93" i="11"/>
  <c r="AU91" i="11"/>
  <c r="AU90" i="11"/>
  <c r="AU88" i="11"/>
  <c r="AU87" i="11"/>
  <c r="AU85" i="11"/>
  <c r="AU84" i="11"/>
  <c r="AU83" i="11"/>
  <c r="AU82" i="11"/>
  <c r="AU80" i="11"/>
  <c r="AU78" i="11"/>
  <c r="AU77" i="11"/>
  <c r="AU76" i="11"/>
  <c r="AU74" i="11"/>
  <c r="AU72" i="11"/>
  <c r="AU71" i="11"/>
  <c r="AU69" i="11"/>
  <c r="AU67" i="11"/>
  <c r="AU66" i="11"/>
  <c r="AU64" i="11"/>
  <c r="AU63" i="11"/>
  <c r="AU62" i="11"/>
  <c r="AU61" i="11"/>
  <c r="AU60" i="11"/>
  <c r="AU59" i="11"/>
  <c r="AU57" i="11"/>
  <c r="AU56" i="11"/>
  <c r="AU54" i="11"/>
  <c r="AU53" i="11"/>
  <c r="AU52" i="11"/>
  <c r="AU50" i="11"/>
  <c r="AU49" i="11"/>
  <c r="AU48" i="11"/>
  <c r="AU47" i="11"/>
  <c r="AU46" i="11"/>
  <c r="AU45" i="11"/>
  <c r="AU44" i="11"/>
  <c r="AU43" i="11"/>
  <c r="AU42" i="11"/>
  <c r="AU39" i="11"/>
  <c r="AU38" i="11"/>
  <c r="AU36" i="11"/>
  <c r="AU34" i="11"/>
  <c r="AU32" i="11"/>
  <c r="AU30" i="11"/>
  <c r="AU29" i="11"/>
  <c r="AU27" i="11"/>
  <c r="AU26" i="11"/>
  <c r="AU25" i="11"/>
  <c r="AU23" i="11"/>
  <c r="AU22" i="11"/>
  <c r="AU21" i="11"/>
  <c r="AU20" i="11"/>
  <c r="AU18" i="11"/>
  <c r="AU16" i="11"/>
  <c r="AU15" i="11"/>
  <c r="AU14" i="11"/>
  <c r="AU13" i="11"/>
  <c r="AU12" i="11"/>
  <c r="AU11" i="11"/>
  <c r="AU10" i="11"/>
  <c r="AU9" i="11"/>
  <c r="AU8" i="11"/>
  <c r="AO103" i="11"/>
  <c r="AO102" i="11"/>
  <c r="AO101" i="11"/>
  <c r="AO100" i="11"/>
  <c r="AO98" i="11"/>
  <c r="AO97" i="11"/>
  <c r="AO96" i="11"/>
  <c r="AO95" i="11"/>
  <c r="AO94" i="11"/>
  <c r="AO93" i="11"/>
  <c r="AO91" i="11"/>
  <c r="AO90" i="11"/>
  <c r="AO88" i="11"/>
  <c r="AO87" i="11"/>
  <c r="AO85" i="11"/>
  <c r="AO84" i="11"/>
  <c r="AO83" i="11"/>
  <c r="AO82" i="11"/>
  <c r="AO80" i="11"/>
  <c r="AO78" i="11"/>
  <c r="AO77" i="11"/>
  <c r="AO76" i="11"/>
  <c r="AO74" i="11"/>
  <c r="AO72" i="11"/>
  <c r="AO71" i="11"/>
  <c r="AO69" i="11"/>
  <c r="AO67" i="11"/>
  <c r="AO66" i="11"/>
  <c r="AO64" i="11"/>
  <c r="AO63" i="11"/>
  <c r="AO62" i="11"/>
  <c r="AO61" i="11"/>
  <c r="AO60" i="11"/>
  <c r="AO59" i="11"/>
  <c r="AO57" i="11"/>
  <c r="AO56" i="11"/>
  <c r="AO54" i="11"/>
  <c r="AO53" i="11"/>
  <c r="AO52" i="11"/>
  <c r="AO50" i="11"/>
  <c r="AO49" i="11"/>
  <c r="AO48" i="11"/>
  <c r="AO47" i="11"/>
  <c r="AO46" i="11"/>
  <c r="AO45" i="11"/>
  <c r="AO44" i="11"/>
  <c r="AO43" i="11"/>
  <c r="AO42" i="11"/>
  <c r="AO39" i="11"/>
  <c r="AO38" i="11"/>
  <c r="AO36" i="11"/>
  <c r="AO34" i="11"/>
  <c r="AO32" i="11"/>
  <c r="AO30" i="11"/>
  <c r="AO29" i="11"/>
  <c r="AO27" i="11"/>
  <c r="AO26" i="11"/>
  <c r="AO25" i="11"/>
  <c r="AO23" i="11"/>
  <c r="AO22" i="11"/>
  <c r="AO21" i="11"/>
  <c r="AO20" i="11"/>
  <c r="AO18" i="11"/>
  <c r="AO16" i="11"/>
  <c r="AO15" i="11"/>
  <c r="AO14" i="11"/>
  <c r="AO13" i="11"/>
  <c r="AO12" i="11"/>
  <c r="AO11" i="11"/>
  <c r="AO10" i="11"/>
  <c r="AO9" i="11"/>
  <c r="AO8" i="11"/>
  <c r="AJ103" i="11"/>
  <c r="AJ102" i="11"/>
  <c r="AJ101" i="11"/>
  <c r="AJ100" i="11"/>
  <c r="AJ98" i="11"/>
  <c r="AJ97" i="11"/>
  <c r="AJ96" i="11"/>
  <c r="AJ95" i="11"/>
  <c r="AJ94" i="11"/>
  <c r="AJ93" i="11"/>
  <c r="AJ91" i="11"/>
  <c r="AJ90" i="11"/>
  <c r="AJ88" i="11"/>
  <c r="AJ87" i="11"/>
  <c r="AJ85" i="11"/>
  <c r="AJ84" i="11"/>
  <c r="AJ83" i="11"/>
  <c r="AJ82" i="11"/>
  <c r="AJ80" i="11"/>
  <c r="AJ78" i="11"/>
  <c r="AJ77" i="11"/>
  <c r="AJ76" i="11"/>
  <c r="AJ74" i="11"/>
  <c r="AJ72" i="11"/>
  <c r="AJ71" i="11"/>
  <c r="AJ69" i="11"/>
  <c r="AJ67" i="11"/>
  <c r="AJ66" i="11"/>
  <c r="AJ64" i="11"/>
  <c r="AJ63" i="11"/>
  <c r="AJ62" i="11"/>
  <c r="AJ61" i="11"/>
  <c r="AJ60" i="11"/>
  <c r="AJ59" i="11"/>
  <c r="AJ57" i="11"/>
  <c r="AJ56" i="11"/>
  <c r="AJ54" i="11"/>
  <c r="AJ53" i="11"/>
  <c r="AJ52" i="11"/>
  <c r="AJ50" i="11"/>
  <c r="AJ49" i="11"/>
  <c r="AJ48" i="11"/>
  <c r="AJ47" i="11"/>
  <c r="AJ46" i="11"/>
  <c r="AJ45" i="11"/>
  <c r="AJ44" i="11"/>
  <c r="AJ43" i="11"/>
  <c r="AJ42" i="11"/>
  <c r="AJ39" i="11"/>
  <c r="AJ38" i="11"/>
  <c r="AJ36" i="11"/>
  <c r="AJ34" i="11"/>
  <c r="AJ32" i="11"/>
  <c r="AJ30" i="11"/>
  <c r="AJ29" i="11"/>
  <c r="AJ27" i="11"/>
  <c r="AJ26" i="11"/>
  <c r="AJ25" i="11"/>
  <c r="AJ23" i="11"/>
  <c r="AJ22" i="11"/>
  <c r="AJ21" i="11"/>
  <c r="AJ20" i="11"/>
  <c r="AJ18" i="11"/>
  <c r="AJ16" i="11"/>
  <c r="AJ15" i="11"/>
  <c r="AJ14" i="11"/>
  <c r="AJ13" i="11"/>
  <c r="AJ12" i="11"/>
  <c r="AJ11" i="11"/>
  <c r="AJ10" i="11"/>
  <c r="AJ9" i="11"/>
  <c r="AJ8" i="11"/>
  <c r="AE103" i="11"/>
  <c r="AE102" i="11"/>
  <c r="AE101" i="11"/>
  <c r="AE100" i="11"/>
  <c r="AE98" i="11"/>
  <c r="AE97" i="11"/>
  <c r="AE96" i="11"/>
  <c r="AE95" i="11"/>
  <c r="AE94" i="11"/>
  <c r="AE93" i="11"/>
  <c r="AE91" i="11"/>
  <c r="AE90" i="11"/>
  <c r="AE88" i="11"/>
  <c r="AE87" i="11"/>
  <c r="AE85" i="11"/>
  <c r="AE84" i="11"/>
  <c r="AE83" i="11"/>
  <c r="AE82" i="11"/>
  <c r="AE80" i="11"/>
  <c r="AE78" i="11"/>
  <c r="AE77" i="11"/>
  <c r="AE76" i="11"/>
  <c r="AE74" i="11"/>
  <c r="AE72" i="11"/>
  <c r="AE71" i="11"/>
  <c r="AE69" i="11"/>
  <c r="AE67" i="11"/>
  <c r="AE66" i="11"/>
  <c r="AE64" i="11"/>
  <c r="AE63" i="11"/>
  <c r="AE62" i="11"/>
  <c r="AE61" i="11"/>
  <c r="AE60" i="11"/>
  <c r="AE59" i="11"/>
  <c r="AE57" i="11"/>
  <c r="AE56" i="11"/>
  <c r="AE54" i="11"/>
  <c r="AE53" i="11"/>
  <c r="AE52" i="11"/>
  <c r="AE50" i="11"/>
  <c r="AE49" i="11"/>
  <c r="AE48" i="11"/>
  <c r="AE47" i="11"/>
  <c r="AE46" i="11"/>
  <c r="AE45" i="11"/>
  <c r="AE44" i="11"/>
  <c r="AE43" i="11"/>
  <c r="AE42" i="11"/>
  <c r="AE39" i="11"/>
  <c r="AE38" i="11"/>
  <c r="AE36" i="11"/>
  <c r="AE34" i="11"/>
  <c r="AE32" i="11"/>
  <c r="AE30" i="11"/>
  <c r="AE29" i="11"/>
  <c r="AE27" i="11"/>
  <c r="AE26" i="11"/>
  <c r="AE25" i="11"/>
  <c r="AE23" i="11"/>
  <c r="AE22" i="11"/>
  <c r="AE21" i="11"/>
  <c r="AE20" i="11"/>
  <c r="AE18" i="11"/>
  <c r="AE16" i="11"/>
  <c r="AE15" i="11"/>
  <c r="AE14" i="11"/>
  <c r="AE13" i="11"/>
  <c r="AE12" i="11"/>
  <c r="AE11" i="11"/>
  <c r="AE10" i="11"/>
  <c r="AE9" i="11"/>
  <c r="AE8" i="11"/>
  <c r="Z103" i="11"/>
  <c r="Z102" i="11"/>
  <c r="Z101" i="11"/>
  <c r="Z100" i="11"/>
  <c r="Z98" i="11"/>
  <c r="Z97" i="11"/>
  <c r="Z96" i="11"/>
  <c r="Z95" i="11"/>
  <c r="Z94" i="11"/>
  <c r="Z93" i="11"/>
  <c r="Z91" i="11"/>
  <c r="Z90" i="11"/>
  <c r="Z88" i="11"/>
  <c r="Z87" i="11"/>
  <c r="Z85" i="11"/>
  <c r="Z84" i="11"/>
  <c r="Z83" i="11"/>
  <c r="Z82" i="11"/>
  <c r="Z80" i="11"/>
  <c r="Z78" i="11"/>
  <c r="Z77" i="11"/>
  <c r="Z76" i="11"/>
  <c r="Z74" i="11"/>
  <c r="Z72" i="11"/>
  <c r="Z71" i="11"/>
  <c r="Z69" i="11"/>
  <c r="Z67" i="11"/>
  <c r="Z66" i="11"/>
  <c r="Z64" i="11"/>
  <c r="Z63" i="11"/>
  <c r="Z62" i="11"/>
  <c r="Z61" i="11"/>
  <c r="Z60" i="11"/>
  <c r="Z59" i="11"/>
  <c r="Z57" i="11"/>
  <c r="Z56" i="11"/>
  <c r="Z54" i="11"/>
  <c r="Z53" i="11"/>
  <c r="Z52" i="11"/>
  <c r="Z50" i="11"/>
  <c r="Z49" i="11"/>
  <c r="Z48" i="11"/>
  <c r="Z47" i="11"/>
  <c r="Z46" i="11"/>
  <c r="Z45" i="11"/>
  <c r="Z44" i="11"/>
  <c r="Z43" i="11"/>
  <c r="Z42" i="11"/>
  <c r="Z39" i="11"/>
  <c r="Z38" i="11"/>
  <c r="Z36" i="11"/>
  <c r="Z34" i="11"/>
  <c r="Z32" i="11"/>
  <c r="Z30" i="11"/>
  <c r="Z29" i="11"/>
  <c r="Z27" i="11"/>
  <c r="Z26" i="11"/>
  <c r="Z25" i="11"/>
  <c r="Z23" i="11"/>
  <c r="Z22" i="11"/>
  <c r="Z21" i="11"/>
  <c r="Z20" i="11"/>
  <c r="Z18" i="11"/>
  <c r="Z16" i="11"/>
  <c r="Z15" i="11"/>
  <c r="Z14" i="11"/>
  <c r="Z13" i="11"/>
  <c r="Z12" i="11"/>
  <c r="Z11" i="11"/>
  <c r="Z10" i="11"/>
  <c r="Z9" i="11"/>
  <c r="Z8" i="11"/>
  <c r="U103" i="11"/>
  <c r="U102" i="11"/>
  <c r="U101" i="11"/>
  <c r="U100" i="11"/>
  <c r="U98" i="11"/>
  <c r="U97" i="11"/>
  <c r="U96" i="11"/>
  <c r="U95" i="11"/>
  <c r="U94" i="11"/>
  <c r="U93" i="11"/>
  <c r="U91" i="11"/>
  <c r="U90" i="11"/>
  <c r="U88" i="11"/>
  <c r="U87" i="11"/>
  <c r="U85" i="11"/>
  <c r="U84" i="11"/>
  <c r="U83" i="11"/>
  <c r="U82" i="11"/>
  <c r="U80" i="11"/>
  <c r="U78" i="11"/>
  <c r="U77" i="11"/>
  <c r="U76" i="11"/>
  <c r="U74" i="11"/>
  <c r="U72" i="11"/>
  <c r="U71" i="11"/>
  <c r="U69" i="11"/>
  <c r="U67" i="11"/>
  <c r="U66" i="11"/>
  <c r="U64" i="11"/>
  <c r="U63" i="11"/>
  <c r="U62" i="11"/>
  <c r="U61" i="11"/>
  <c r="U60" i="11"/>
  <c r="U59" i="11"/>
  <c r="U57" i="11"/>
  <c r="U56" i="11"/>
  <c r="U54" i="11"/>
  <c r="U53" i="11"/>
  <c r="U52" i="11"/>
  <c r="U50" i="11"/>
  <c r="U49" i="11"/>
  <c r="U48" i="11"/>
  <c r="U47" i="11"/>
  <c r="U46" i="11"/>
  <c r="U45" i="11"/>
  <c r="U44" i="11"/>
  <c r="U43" i="11"/>
  <c r="U42" i="11"/>
  <c r="U39" i="11"/>
  <c r="U38" i="11"/>
  <c r="U36" i="11"/>
  <c r="U34" i="11"/>
  <c r="U32" i="11"/>
  <c r="U30" i="11"/>
  <c r="U29" i="11"/>
  <c r="U27" i="11"/>
  <c r="U26" i="11"/>
  <c r="U25" i="11"/>
  <c r="U23" i="11"/>
  <c r="U22" i="11"/>
  <c r="U21" i="11"/>
  <c r="U20" i="11"/>
  <c r="U18" i="11"/>
  <c r="U16" i="11"/>
  <c r="U15" i="11"/>
  <c r="U14" i="11"/>
  <c r="U13" i="11"/>
  <c r="U12" i="11"/>
  <c r="U11" i="11"/>
  <c r="U10" i="11"/>
  <c r="U9" i="11"/>
  <c r="U8" i="11"/>
  <c r="P103" i="11"/>
  <c r="P100" i="11"/>
  <c r="P96" i="11"/>
  <c r="P94" i="11"/>
  <c r="P91" i="11"/>
  <c r="P90" i="11"/>
  <c r="P83" i="11"/>
  <c r="P82" i="11"/>
  <c r="P67" i="11"/>
  <c r="P66" i="11"/>
  <c r="P64" i="11"/>
  <c r="P63" i="11"/>
  <c r="P60" i="11"/>
  <c r="P59" i="11"/>
  <c r="P56" i="11"/>
  <c r="P54" i="11"/>
  <c r="P52" i="11"/>
  <c r="P47" i="11"/>
  <c r="P39" i="11"/>
  <c r="P22" i="11"/>
  <c r="P20" i="11"/>
  <c r="J103" i="11"/>
  <c r="K103" i="11" s="1"/>
  <c r="J102" i="11"/>
  <c r="K102" i="11" s="1"/>
  <c r="J101" i="11"/>
  <c r="K101" i="11" s="1"/>
  <c r="J100" i="11"/>
  <c r="K100" i="11" s="1"/>
  <c r="J98" i="11"/>
  <c r="K98" i="11" s="1"/>
  <c r="J97" i="11"/>
  <c r="K97" i="11" s="1"/>
  <c r="J96" i="11"/>
  <c r="K96" i="11" s="1"/>
  <c r="J95" i="11"/>
  <c r="K95" i="11" s="1"/>
  <c r="J94" i="11"/>
  <c r="K94" i="11" s="1"/>
  <c r="J93" i="11"/>
  <c r="K93" i="11" s="1"/>
  <c r="J91" i="11"/>
  <c r="K91" i="11" s="1"/>
  <c r="J90" i="11"/>
  <c r="K90" i="11" s="1"/>
  <c r="J88" i="11"/>
  <c r="K88" i="11" s="1"/>
  <c r="J87" i="11"/>
  <c r="K87" i="11" s="1"/>
  <c r="J85" i="11"/>
  <c r="K85" i="11" s="1"/>
  <c r="J84" i="11"/>
  <c r="K84" i="11" s="1"/>
  <c r="J83" i="11"/>
  <c r="K83" i="11" s="1"/>
  <c r="J82" i="11"/>
  <c r="K82" i="11" s="1"/>
  <c r="J80" i="11"/>
  <c r="K80" i="11" s="1"/>
  <c r="J78" i="11"/>
  <c r="K78" i="11" s="1"/>
  <c r="J77" i="11"/>
  <c r="K77" i="11" s="1"/>
  <c r="J76" i="11"/>
  <c r="K76" i="11" s="1"/>
  <c r="J74" i="11"/>
  <c r="K74" i="11" s="1"/>
  <c r="J72" i="11"/>
  <c r="K72" i="11" s="1"/>
  <c r="J71" i="11"/>
  <c r="K71" i="11" s="1"/>
  <c r="J69" i="11"/>
  <c r="K69" i="11" s="1"/>
  <c r="J67" i="11"/>
  <c r="K67" i="11" s="1"/>
  <c r="J66" i="11"/>
  <c r="K66" i="11" s="1"/>
  <c r="J64" i="11"/>
  <c r="K64" i="11" s="1"/>
  <c r="J63" i="11"/>
  <c r="K63" i="11" s="1"/>
  <c r="J62" i="11"/>
  <c r="K62" i="11" s="1"/>
  <c r="J61" i="11"/>
  <c r="K61" i="11" s="1"/>
  <c r="J60" i="11"/>
  <c r="K60" i="11" s="1"/>
  <c r="J59" i="11"/>
  <c r="K59" i="11" s="1"/>
  <c r="J57" i="11"/>
  <c r="K57" i="11" s="1"/>
  <c r="J56" i="11"/>
  <c r="K56" i="11" s="1"/>
  <c r="J54" i="11"/>
  <c r="K54" i="11" s="1"/>
  <c r="J53" i="11"/>
  <c r="K53" i="11" s="1"/>
  <c r="J52" i="11"/>
  <c r="K52" i="11" s="1"/>
  <c r="J50" i="11"/>
  <c r="K50" i="11" s="1"/>
  <c r="J49" i="11"/>
  <c r="K49" i="11" s="1"/>
  <c r="J48" i="11"/>
  <c r="K48" i="11" s="1"/>
  <c r="J47" i="11"/>
  <c r="K47" i="11" s="1"/>
  <c r="J46" i="11"/>
  <c r="K46" i="11" s="1"/>
  <c r="J45" i="11"/>
  <c r="K45" i="11" s="1"/>
  <c r="J44" i="11"/>
  <c r="K44" i="11" s="1"/>
  <c r="J43" i="11"/>
  <c r="K43" i="11" s="1"/>
  <c r="J42" i="11"/>
  <c r="K42" i="11" s="1"/>
  <c r="J39" i="11"/>
  <c r="K39" i="11" s="1"/>
  <c r="J38" i="11"/>
  <c r="K38" i="11" s="1"/>
  <c r="J36" i="11"/>
  <c r="K36" i="11" s="1"/>
  <c r="J34" i="11"/>
  <c r="K34" i="11" s="1"/>
  <c r="J32" i="11"/>
  <c r="K32" i="11" s="1"/>
  <c r="J30" i="11"/>
  <c r="K30" i="11" s="1"/>
  <c r="J29" i="11"/>
  <c r="K29" i="11" s="1"/>
  <c r="J27" i="11"/>
  <c r="K27" i="11" s="1"/>
  <c r="J26" i="11"/>
  <c r="K26" i="11" s="1"/>
  <c r="J25" i="11"/>
  <c r="K25" i="11" s="1"/>
  <c r="J23" i="11"/>
  <c r="K23" i="11" s="1"/>
  <c r="J22" i="11"/>
  <c r="K22" i="11" s="1"/>
  <c r="J21" i="11"/>
  <c r="K21" i="11" s="1"/>
  <c r="J20" i="11"/>
  <c r="K20" i="11" s="1"/>
  <c r="J18" i="11"/>
  <c r="K18" i="11" s="1"/>
  <c r="J16" i="11"/>
  <c r="K16" i="11" s="1"/>
  <c r="J15" i="11"/>
  <c r="K15" i="11" s="1"/>
  <c r="J14" i="11"/>
  <c r="K14" i="11" s="1"/>
  <c r="J13" i="11"/>
  <c r="K13" i="11" s="1"/>
  <c r="J12" i="11"/>
  <c r="K12" i="11" s="1"/>
  <c r="J11" i="11"/>
  <c r="K11" i="11" s="1"/>
  <c r="J10" i="11"/>
  <c r="K10" i="11" s="1"/>
  <c r="J9" i="11"/>
  <c r="K9" i="11" s="1"/>
  <c r="A3" i="11"/>
  <c r="BP105" i="11" l="1"/>
  <c r="BJ105" i="11"/>
  <c r="AY105" i="11"/>
  <c r="AS105" i="11"/>
  <c r="AN105" i="11"/>
  <c r="AI105" i="11"/>
  <c r="AD105" i="11"/>
  <c r="Y105" i="11"/>
  <c r="T105" i="11"/>
  <c r="O105" i="11"/>
  <c r="K8" i="11"/>
  <c r="J107" i="11" l="1"/>
  <c r="K107" i="11" s="1"/>
  <c r="J108" i="11"/>
  <c r="K108" i="11" s="1"/>
  <c r="J109" i="11"/>
  <c r="K109" i="11" s="1"/>
  <c r="BP107" i="11"/>
  <c r="BQ107" i="11" s="1"/>
  <c r="BQ105" i="11"/>
  <c r="BP109" i="11"/>
  <c r="BP108" i="11"/>
  <c r="BQ108" i="11" s="1"/>
  <c r="BJ107" i="11"/>
  <c r="BL107" i="11" s="1"/>
  <c r="BL105" i="11"/>
  <c r="BJ109" i="11"/>
  <c r="BJ108" i="11"/>
  <c r="BL108" i="11" s="1"/>
  <c r="BE107" i="11"/>
  <c r="BF107" i="11" s="1"/>
  <c r="BF105" i="11"/>
  <c r="BE109" i="11"/>
  <c r="BE108" i="11"/>
  <c r="BF108" i="11" s="1"/>
  <c r="AY107" i="11"/>
  <c r="BA107" i="11" s="1"/>
  <c r="BA105" i="11"/>
  <c r="AY109" i="11"/>
  <c r="AY108" i="11"/>
  <c r="BA108" i="11" s="1"/>
  <c r="AS107" i="11"/>
  <c r="AU107" i="11" s="1"/>
  <c r="AU105" i="11"/>
  <c r="AS109" i="11"/>
  <c r="AS108" i="11"/>
  <c r="AU108" i="11" s="1"/>
  <c r="AN107" i="11"/>
  <c r="AO107" i="11" s="1"/>
  <c r="AO105" i="11"/>
  <c r="AN109" i="11"/>
  <c r="AN108" i="11"/>
  <c r="AO108" i="11" s="1"/>
  <c r="AI107" i="11"/>
  <c r="AJ107" i="11" s="1"/>
  <c r="AJ105" i="11"/>
  <c r="AI109" i="11"/>
  <c r="AI108" i="11"/>
  <c r="AJ108" i="11" s="1"/>
  <c r="AD107" i="11"/>
  <c r="AE107" i="11" s="1"/>
  <c r="AE105" i="11"/>
  <c r="AD109" i="11"/>
  <c r="AD108" i="11"/>
  <c r="AE108" i="11" s="1"/>
  <c r="Y107" i="11"/>
  <c r="Z107" i="11" s="1"/>
  <c r="Z105" i="11"/>
  <c r="Y109" i="11"/>
  <c r="Y108" i="11"/>
  <c r="Z108" i="11" s="1"/>
  <c r="T107" i="11"/>
  <c r="U107" i="11" s="1"/>
  <c r="U105" i="11"/>
  <c r="U108" i="11"/>
  <c r="O107" i="11"/>
  <c r="P107" i="11" s="1"/>
  <c r="P105" i="11"/>
  <c r="O109" i="11"/>
  <c r="O108" i="11"/>
  <c r="P108" i="11" s="1"/>
  <c r="BP111" i="11" l="1"/>
  <c r="BQ111" i="11" s="1"/>
  <c r="AS111" i="11"/>
  <c r="AU111" i="11" s="1"/>
  <c r="AI111" i="11"/>
  <c r="AG3" i="11" s="1"/>
  <c r="Y111" i="11"/>
  <c r="Z111" i="11" s="1"/>
  <c r="J110" i="11"/>
  <c r="K110" i="11" s="1"/>
  <c r="BP110" i="11"/>
  <c r="BQ110" i="11" s="1"/>
  <c r="BQ109" i="11"/>
  <c r="BN3" i="11"/>
  <c r="BJ110" i="11"/>
  <c r="BL110" i="11" s="1"/>
  <c r="BL109" i="11"/>
  <c r="BE110" i="11"/>
  <c r="BF110" i="11" s="1"/>
  <c r="BF109" i="11"/>
  <c r="AY110" i="11"/>
  <c r="BA110" i="11" s="1"/>
  <c r="BA109" i="11"/>
  <c r="AS110" i="11"/>
  <c r="AU110" i="11" s="1"/>
  <c r="AU109" i="11"/>
  <c r="AN110" i="11"/>
  <c r="AO110" i="11" s="1"/>
  <c r="AO109" i="11"/>
  <c r="AI110" i="11"/>
  <c r="AJ110" i="11" s="1"/>
  <c r="AJ109" i="11"/>
  <c r="AJ111" i="11"/>
  <c r="AD110" i="11"/>
  <c r="AE110" i="11" s="1"/>
  <c r="AE109" i="11"/>
  <c r="Z109" i="11"/>
  <c r="Y110" i="11"/>
  <c r="Z110" i="11" s="1"/>
  <c r="T110" i="11"/>
  <c r="U110" i="11" s="1"/>
  <c r="U109" i="11"/>
  <c r="P109" i="11"/>
  <c r="O110" i="11"/>
  <c r="P110" i="11" s="1"/>
  <c r="BJ111" i="11" l="1"/>
  <c r="BE111" i="11"/>
  <c r="BF111" i="11" s="1"/>
  <c r="BC3" i="11"/>
  <c r="AY111" i="11"/>
  <c r="AQ3" i="11"/>
  <c r="AN111" i="11"/>
  <c r="AD111" i="11"/>
  <c r="W3" i="11"/>
  <c r="T111" i="11"/>
  <c r="O111" i="11"/>
  <c r="J111" i="11"/>
  <c r="B20" i="1"/>
  <c r="B19" i="1"/>
  <c r="B18" i="1"/>
  <c r="B17" i="1"/>
  <c r="B16" i="1"/>
  <c r="B15" i="1"/>
  <c r="B14" i="1"/>
  <c r="B13" i="1"/>
  <c r="BH2" i="7"/>
  <c r="BC2" i="7"/>
  <c r="AX2" i="7"/>
  <c r="AS2" i="7"/>
  <c r="AN2" i="7"/>
  <c r="AI2" i="7"/>
  <c r="AD2" i="7"/>
  <c r="Y2" i="7"/>
  <c r="H16" i="6"/>
  <c r="H15" i="6"/>
  <c r="H14" i="6"/>
  <c r="H13" i="6"/>
  <c r="H12" i="6"/>
  <c r="H11" i="6"/>
  <c r="H10" i="6"/>
  <c r="H9" i="6"/>
  <c r="BL111" i="11" l="1"/>
  <c r="BH3" i="11"/>
  <c r="BA111" i="11"/>
  <c r="AW3" i="11"/>
  <c r="E19" i="1"/>
  <c r="AL3" i="11"/>
  <c r="AO111" i="11"/>
  <c r="AE111" i="11"/>
  <c r="AB3" i="11"/>
  <c r="R3" i="11"/>
  <c r="U111" i="11"/>
  <c r="M3" i="11"/>
  <c r="P111" i="11"/>
  <c r="K111" i="11"/>
  <c r="H3" i="11"/>
  <c r="E20" i="1"/>
  <c r="E14" i="1"/>
  <c r="E18" i="1"/>
  <c r="E16" i="1"/>
  <c r="E17" i="1"/>
  <c r="H5" i="11" l="1"/>
  <c r="E13" i="1" l="1"/>
  <c r="E11" i="1" l="1"/>
  <c r="E15" i="1"/>
  <c r="E12" i="1"/>
  <c r="E9" i="1"/>
  <c r="E10" i="1" l="1"/>
  <c r="G15" i="1" s="1"/>
  <c r="F11" i="6" s="1"/>
  <c r="C11" i="6" s="1"/>
  <c r="B12" i="1"/>
  <c r="B11" i="1"/>
  <c r="B9" i="1"/>
  <c r="B10" i="1"/>
  <c r="G12" i="1" l="1"/>
  <c r="G11" i="1"/>
  <c r="F12" i="6"/>
  <c r="F13" i="6"/>
  <c r="F15" i="6"/>
  <c r="G14" i="1"/>
  <c r="F10" i="6" s="1"/>
  <c r="C10" i="6" s="1"/>
  <c r="G18" i="1"/>
  <c r="F14" i="6" s="1"/>
  <c r="C14" i="6" s="1"/>
  <c r="G20" i="1"/>
  <c r="F16" i="6" s="1"/>
  <c r="C16" i="6" s="1"/>
  <c r="G13" i="1"/>
  <c r="F9" i="6" s="1"/>
  <c r="C9" i="6" s="1"/>
  <c r="G10" i="1"/>
  <c r="B7" i="3"/>
  <c r="B6" i="3"/>
  <c r="B5" i="3"/>
  <c r="E7" i="6"/>
  <c r="E6" i="6"/>
  <c r="E8" i="6"/>
  <c r="T2" i="7"/>
  <c r="O2" i="7"/>
  <c r="J2" i="7"/>
  <c r="H8" i="6"/>
  <c r="H7" i="6"/>
  <c r="H6" i="6"/>
  <c r="F7" i="6" l="1"/>
  <c r="C7" i="6" s="1"/>
  <c r="F6" i="6"/>
  <c r="C6" i="6" s="1"/>
  <c r="F8" i="6"/>
  <c r="C8" i="6" s="1"/>
  <c r="G9" i="1"/>
  <c r="F5" i="6" l="1"/>
  <c r="B4" i="3"/>
  <c r="E5" i="6" l="1"/>
  <c r="H5" i="6" l="1"/>
  <c r="C5" i="6" s="1"/>
  <c r="E2" i="7" l="1"/>
</calcChain>
</file>

<file path=xl/sharedStrings.xml><?xml version="1.0" encoding="utf-8"?>
<sst xmlns="http://schemas.openxmlformats.org/spreadsheetml/2006/main" count="794" uniqueCount="401">
  <si>
    <t>PROPONENTE 1</t>
  </si>
  <si>
    <t>CALIFICACION</t>
  </si>
  <si>
    <t>NOMBRE</t>
  </si>
  <si>
    <t>PUNTAJE TOTAL</t>
  </si>
  <si>
    <t>CONDICIONES ECONOMICAS</t>
  </si>
  <si>
    <t>APOYO A LA INDUSTRIA NACIONAL</t>
  </si>
  <si>
    <t>CALIFICACION DE LOS OFERENTES HABILITADOS</t>
  </si>
  <si>
    <t>CUMPLE</t>
  </si>
  <si>
    <t>NOMBRE DEL PROPONENTE</t>
  </si>
  <si>
    <t>REQUISITOS HABILITANTES</t>
  </si>
  <si>
    <t>CRITERIOS</t>
  </si>
  <si>
    <t>PUNTAJES PARCIALES</t>
  </si>
  <si>
    <t xml:space="preserve"> CALIFICACION DE  LAS CONDICIONES ECONOMICAS - PRECIO</t>
  </si>
  <si>
    <t xml:space="preserve"> CALIFICACION DE  APOYO A LA INDUSTRIA NACIONAL</t>
  </si>
  <si>
    <t>BIENES O SERVICIOS NACIONALES / BIENES O SERVICIOS EXTRANJEROS</t>
  </si>
  <si>
    <t>NOTA</t>
  </si>
  <si>
    <t>https://www.datos.gov.co/Econom-a-y-Finanzas/Tasa-de-Cambio-Representativa-del-Mercado-Historic/mcec-87by</t>
  </si>
  <si>
    <t xml:space="preserve"> revisión aritmética</t>
  </si>
  <si>
    <t>CUMPLE - NO PRESENTA ERROR ARITMETICO.</t>
  </si>
  <si>
    <t xml:space="preserve">PROPONENTE 1 </t>
  </si>
  <si>
    <t>FECHA  PUBLICACION DEL INFORME DE EVALUACION DE REQUISITOS HABILITANTES DEFINITIVO</t>
  </si>
  <si>
    <t>DIA HABIL POSTERIOR A LA PUBLICACION DEL INFORME DE EVALUACION DE REQUISITOS HABILITANTES DEFINITIVO</t>
  </si>
  <si>
    <t>VALOR DE LA OFERTA</t>
  </si>
  <si>
    <t>PROPONENTE 2</t>
  </si>
  <si>
    <t xml:space="preserve">PROPONENTE 3 </t>
  </si>
  <si>
    <t xml:space="preserve">PROPONENTE 4 </t>
  </si>
  <si>
    <t>PROPONENTE 3</t>
  </si>
  <si>
    <t>PROPONENTE 4</t>
  </si>
  <si>
    <t>PRESUPUESTO OFICIAL</t>
  </si>
  <si>
    <t>VALOR TRM</t>
  </si>
  <si>
    <t>METODO ASIGNADO</t>
  </si>
  <si>
    <t>MENOR VALOR</t>
  </si>
  <si>
    <t>PROPONENTE</t>
  </si>
  <si>
    <t>VALOR PROPUESTA DESPUES DE CORRECCION ARITMETICA</t>
  </si>
  <si>
    <t>IVA SOBRE LA UTILIDAD DE LA PROPUESTA</t>
  </si>
  <si>
    <t>VALOR PROPUESTA DESPUES DE CORRECCION ARITMETICA SIN IVA</t>
  </si>
  <si>
    <t>FORMULA PARA LA ASIGNACION DEL PUNTAJE</t>
  </si>
  <si>
    <t>ASIGNACION DE PUNTAJE</t>
  </si>
  <si>
    <t>P= ((PMAX*VMO)/PE)</t>
  </si>
  <si>
    <t>NOTA: Pe=Propuesta evaluada sin iva</t>
  </si>
  <si>
    <t>P= PUNTAJE ASIGNADO AL VALOR TOTAL OFERTADO</t>
  </si>
  <si>
    <t>FORMULA</t>
  </si>
  <si>
    <t xml:space="preserve">PMAX= </t>
  </si>
  <si>
    <t>Puntaje Maximo</t>
  </si>
  <si>
    <t>VMO=</t>
  </si>
  <si>
    <t>Valor de la oferta mas baja</t>
  </si>
  <si>
    <t>PRESENTA MANIFESTACION QUE LOS BIENES  A SUMINISTRAR SON DE ORIGEN NACIONAL O EXTRANJERO SEGÚN LA LEY 816 DE 2003</t>
  </si>
  <si>
    <t>NO PRESENTA DISCREPANCIAS</t>
  </si>
  <si>
    <t>ITEM</t>
  </si>
  <si>
    <t>UN</t>
  </si>
  <si>
    <t>UND</t>
  </si>
  <si>
    <t>DIFERENCIA CON LA PROPUESTA</t>
  </si>
  <si>
    <t>CUMPLE - NO PRESENTA CORRECCION ARITMETICA</t>
  </si>
  <si>
    <t>PRESENTA - FOLIOS 8 AL 9 ARCHIVO PROPUESTA TECNICA Y ECONOMICA</t>
  </si>
  <si>
    <t>VALOR EN NUMEROS $147,908,194 - VALOR EN LETRAS CIENTO CUARENTA Y SIETE MILLONES NOVECIENTOS OCHO MIL CIENTO NOVENTA Y CUATRO PESOS M/CTE.</t>
  </si>
  <si>
    <t>PRESENTA ANEXO APOYO INDUSTRIA NACIONAL</t>
  </si>
  <si>
    <t>SERVICIOS NACIONALES - BIENES NACIONALES</t>
  </si>
  <si>
    <t>JHON JAIRO GALINDEZ SANTANDER</t>
  </si>
  <si>
    <t>CONALCRETO SAS</t>
  </si>
  <si>
    <t>RAFAEL EDUARDO GOMEZ GUTIERREZ</t>
  </si>
  <si>
    <t xml:space="preserve">PROPONENTE 5 </t>
  </si>
  <si>
    <t>PROPONENTE 6</t>
  </si>
  <si>
    <t xml:space="preserve">PROPONENTE 7 </t>
  </si>
  <si>
    <t xml:space="preserve">PROPONENTE 8 </t>
  </si>
  <si>
    <t>CONSORCIO UNAR DCS</t>
  </si>
  <si>
    <t>SERVICIOS BIOMEDICOS DE NARIÑO SAS</t>
  </si>
  <si>
    <t>WRUSSY INGENIEROS SAS</t>
  </si>
  <si>
    <t>TRANSFORMAR INGENIEROS SAS</t>
  </si>
  <si>
    <t xml:space="preserve">PROPONENTE 9 </t>
  </si>
  <si>
    <t>PROPONENTE 10</t>
  </si>
  <si>
    <t xml:space="preserve">PROPONENTE 11 </t>
  </si>
  <si>
    <t xml:space="preserve">PROPONENTE 12 </t>
  </si>
  <si>
    <t>ALVARO ANDRES CUARTAS ROBAYO</t>
  </si>
  <si>
    <t>CONSORCIO SAN JUAN DE PASTO 2022</t>
  </si>
  <si>
    <t>CONSORCIO 3C</t>
  </si>
  <si>
    <t>CONSORCIO SAN JUAN</t>
  </si>
  <si>
    <t>Los proponentes deberán presentar su propuesta económica según el Anexo Propuesta Económica de esta convocatoria.</t>
  </si>
  <si>
    <t>El precio ofrecido en la propuesta económica debe expresarse en pesos colombianos, y en él debe estar inmerso los costos indirectos, otros valores cuando apliquen, valor del IVA, valor total de la propuesta, de acuerdo al formato anexo.</t>
  </si>
  <si>
    <t>Si se presenta alguna discrepancia entre las cantidades expresadas en letras y números, prevalecerán las cantidades expresadas en letras.</t>
  </si>
  <si>
    <t>EL VALOR TOTAL DE CADA CAPITULO DE LA PROPUESTA ECONOMICA, NO PODRA SUPERAR AL DEL PRESUPUESTO OFICIAL, SI LO HICIERE, LA PROPUESTA SERA DECLARADA COMO NO ADMISIBLE Y SERÁ RECHAZADA.</t>
  </si>
  <si>
    <t>FRANCISCO ROBERTO LOPEZ BENAVIDES</t>
  </si>
  <si>
    <t>MARZO 2 DE 2022</t>
  </si>
  <si>
    <t>MARZO 3 DE 2022</t>
  </si>
  <si>
    <t>PROPONENTE 5</t>
  </si>
  <si>
    <t>PROPONENTE 7</t>
  </si>
  <si>
    <t>PROPONENTE 8</t>
  </si>
  <si>
    <t>PROPONENTE 9</t>
  </si>
  <si>
    <t>PROPONENTE 11</t>
  </si>
  <si>
    <t>PROPONENTE 12</t>
  </si>
  <si>
    <t>EXPERIENCIA PONDERABLE</t>
  </si>
  <si>
    <t>DESCRIPCION</t>
  </si>
  <si>
    <t>UNIDAD</t>
  </si>
  <si>
    <t>CANTIDAD</t>
  </si>
  <si>
    <t>PRECIO UNITARIO</t>
  </si>
  <si>
    <t>VALOR PARCIAL</t>
  </si>
  <si>
    <t>MANTENIMIENTO DE CUBIERTAS</t>
  </si>
  <si>
    <t>1.1</t>
  </si>
  <si>
    <t>SUMINISTRO E INSTALACIÓN DE TEJA DE BARRO PARA CUBIERTA , IGUAL A LA EXISTENTE ,INCLUYE RETIRO DE MATERIAL EN MAL ESTADO.</t>
  </si>
  <si>
    <t>M2</t>
  </si>
  <si>
    <t>75,500.00</t>
  </si>
  <si>
    <t>1.2</t>
  </si>
  <si>
    <t>SUMINISTRO E INSTALACIÓN DE TEJA EN FIBROCEMENTO P7, INCLUYE RETIRO DE MATERIAL EN MAL ESTADO.</t>
  </si>
  <si>
    <t>76,170.00</t>
  </si>
  <si>
    <t>1.3</t>
  </si>
  <si>
    <t>LIMPIEZA Y AMARRE DE TEJA EN FIBROCEMENTO</t>
  </si>
  <si>
    <t>9,548.87</t>
  </si>
  <si>
    <t>1.4</t>
  </si>
  <si>
    <t>SUMINISTRO E INSTALACIÓN DE CABALLETE PARA TEJA EN FIBROCEMENTO, INCLUYE RETIRO DE MATERIAL EN MAL ESTADO.</t>
  </si>
  <si>
    <t>ML</t>
  </si>
  <si>
    <t>63,812.00</t>
  </si>
  <si>
    <t>1.5</t>
  </si>
  <si>
    <t>LIMPIEZA DE CUBIERTAS EN CONCRETO (INCLUYE DESALOJO DE ESCOMBROS)</t>
  </si>
  <si>
    <t>16,458.66</t>
  </si>
  <si>
    <t>1.6</t>
  </si>
  <si>
    <t>IMPERMEABILIZACIÓN DE PLACA DE CUBIERTA EN CONCRETO CON IMPERMEABILIZANTE ACRÍLICO.</t>
  </si>
  <si>
    <t>1.7</t>
  </si>
  <si>
    <t>SUMINISTRO Y APLICACIÓN DE BARNIZ PARA CIELO RASO EN DUELA DE MADERA.</t>
  </si>
  <si>
    <t>13,520.98</t>
  </si>
  <si>
    <t>1.8</t>
  </si>
  <si>
    <t>SUMINISTRO E INSTALACIÓN DE LUCETA DE CIELO RASO</t>
  </si>
  <si>
    <t>18,027.33</t>
  </si>
  <si>
    <t>1.9</t>
  </si>
  <si>
    <t>IMPERMEABILIZACIÓN DE CIELO RASO BAJO PLACA (INCLUYE RETIRO DEL MATERIAL EN MAL ESTADO, SUMINISTRO Y APLICACIÓN DE HIPOCLORITO, ESTUCO CON IMPERMEABILIZANTE, LIJA, PINTURA).</t>
  </si>
  <si>
    <t>38,678.73</t>
  </si>
  <si>
    <t>1.10</t>
  </si>
  <si>
    <t>SUMINISTRO Y APLICACIÓN DE REMOVEDOR PARA CIELO RASO EN DUELA DE MADERA INCLUYE RETIRAR SUPERFICIE EN MAL ESTADO, LIJA, PINTURA Y/O LACA</t>
  </si>
  <si>
    <t>24,976.00</t>
  </si>
  <si>
    <t>1.11</t>
  </si>
  <si>
    <t>SUMINISTRO E INSTALACIÓN DE DUELA EN MADERA PARA CIELO RASO (INCLUYE RETIRO DE DUELA EN MAL ESTADO ).</t>
  </si>
  <si>
    <t>36,597.43</t>
  </si>
  <si>
    <t>1.12</t>
  </si>
  <si>
    <t>IMPERMEABILIZACIÓN DE VIGA CANAL EN CONCRETO CON IMPERMEABILIZANTE ACRÍLICO  ANCHO MÁXIMO 0.80M.</t>
  </si>
  <si>
    <t>35,165.87</t>
  </si>
  <si>
    <t>1.13</t>
  </si>
  <si>
    <t>LIMPIEZA DE CANALES METÁLICOS DESCUBIERTAS (TRABAJO EN ALTURAS HASTA 10M)</t>
  </si>
  <si>
    <t>16,808.00</t>
  </si>
  <si>
    <t>1.14</t>
  </si>
  <si>
    <t>LIMPIEZA DE CANALES METÁLICOS DE CUBIERTAS (TRABAJO EN ALTURAS DE 10m HASTA 20m)</t>
  </si>
  <si>
    <t>24,345.00</t>
  </si>
  <si>
    <t>1.15</t>
  </si>
  <si>
    <t>LIMPIEZA DE VIGA CANAL EN CONCRETO (TRABAJO EN ALTURAS HASTA 20M)</t>
  </si>
  <si>
    <t>20,051.00</t>
  </si>
  <si>
    <t>1.16</t>
  </si>
  <si>
    <t>LIMPIEZA Y MANTENIMIENTO DE BAJANTES DE DESAGÜES DE AGUAS LLUVIAS HASTA DIÁMETRO DE 4plg. (TRABAJO EN ALTURAS HASTA 20M)</t>
  </si>
  <si>
    <t>10,169.00</t>
  </si>
  <si>
    <t>1.17</t>
  </si>
  <si>
    <t>SELLO DE VIDRIO EN CLARABOYAS CON SELLADOR ELÁSTICO MONO COMPONENTE  DE SILICONA, INCLUYE LIMPIEZA DE CLARABOYAS EN TEJA DE FIBROCEMENTO</t>
  </si>
  <si>
    <t>15,349.49</t>
  </si>
  <si>
    <t>1.18</t>
  </si>
  <si>
    <t>LIMPIEZA DE POLICARBONATO CON HIDRO LAVADORA (TRABAJO EN ALTURAS H MAX 20m)</t>
  </si>
  <si>
    <t>10,773.00</t>
  </si>
  <si>
    <t>1.19</t>
  </si>
  <si>
    <t>SELLO DE FILTRACIONES DE CUBIERTA EN POLICARBONATO EN PERNOS DE ANCLAJE. (incluye SELLADOR ELÁSTICO MONO COMPONENTE  DE SILICONA y cinta asfáltica o similar)</t>
  </si>
  <si>
    <t>16,147.29</t>
  </si>
  <si>
    <t>1.20</t>
  </si>
  <si>
    <t>SUMINISTRO E INSTALACIÓN DE MADERA ROLLIZA EN EUCALIPTO Dmin=12cm para CUBIERTA EN TEJA DE BARRO INCLUYE RETIRO DE ESTRUCTURA EXISTENTE (TRABAJO EN ALTURA Hmax=15m)</t>
  </si>
  <si>
    <t>59,279.00</t>
  </si>
  <si>
    <t>1.21</t>
  </si>
  <si>
    <t>SUMINISTRO E INSTALACIÓN DE POLICARBONATO ALVEOLAR 6.0mm COLOR SEGÚN REQUERIMIENTO INCLUYE ACCESORIOS DE FIJACIÓN Y REMATES, RETIRO DE POLICARBONATO EXISTENTE EN MAL ESTADO (TRABAJO EN ALTURAS Hmax=15m)</t>
  </si>
  <si>
    <t>158,983.95</t>
  </si>
  <si>
    <t>1.22</t>
  </si>
  <si>
    <t>REPOSICIÓN DE CIELOS RASOS EN SUPER BOARD, INCLUYE ESTRUCTURA, PINTURA Y RETIRO DE MATERIAL EN MAL ESTADO ( ESTRUCTURA Y PANEL YESO).</t>
  </si>
  <si>
    <t>56,252.17</t>
  </si>
  <si>
    <t>1.23</t>
  </si>
  <si>
    <r>
      <t>SUMINISTRO E INSTALACIÓN DE BAJANTE DE AGUAS LLUVIAS PVC 4</t>
    </r>
    <r>
      <rPr>
        <sz val="7"/>
        <color rgb="FFFF0000"/>
        <rFont val="Century Gothic"/>
        <family val="2"/>
      </rPr>
      <t xml:space="preserve">" </t>
    </r>
    <r>
      <rPr>
        <sz val="7"/>
        <color rgb="FF000000"/>
        <rFont val="Century Gothic"/>
        <family val="2"/>
      </rPr>
      <t>INCLUYE ACCESORIOS Y RETIRO DE MATERIAL EN MAL ESTADO.</t>
    </r>
  </si>
  <si>
    <t>44,978.81</t>
  </si>
  <si>
    <t>1.24</t>
  </si>
  <si>
    <t>SUMINISTRO E INSTALACIÓN DE FLANCHES EN LÁMINA CALIBRE 26 ANCHO MAX 40 CM, INCLUYE RETIRO DE MATERIAL EXISTENTE EN MAL ESTADO.</t>
  </si>
  <si>
    <t>115,210.48</t>
  </si>
  <si>
    <t>MANTENIMIENTO DE FACHADAS Y MUROS INTERNOS</t>
  </si>
  <si>
    <t>2.1</t>
  </si>
  <si>
    <t>PINTURA SOBRE PAÑETE EN VINILO TIPO I PARA FACHADA (Hmax 12m)</t>
  </si>
  <si>
    <t>51,944.00</t>
  </si>
  <si>
    <t>2.2</t>
  </si>
  <si>
    <t>PINTURA VINILO TIPO I PARA MUROS INTERIORES INCLUYE RESANE DE PARED CON ESTUCO, FILOS Y DILATACIONES</t>
  </si>
  <si>
    <t>58,099.00</t>
  </si>
  <si>
    <t>2.3</t>
  </si>
  <si>
    <t>SUMINISTRO E INSTALACIÓN DE VIDRIO 3MM PARA PUERTA, INCLUYE RETIRO DE MATERIAL EN MAL ESTADO.</t>
  </si>
  <si>
    <t>15,770.00</t>
  </si>
  <si>
    <t>2.4</t>
  </si>
  <si>
    <t>SUMINISTRO E INSTALACIÓN DE MATERIAL PARA RESANES, LIJA Y PINTURA PARA PUERTAS DE MADERA.</t>
  </si>
  <si>
    <t>13,157.50</t>
  </si>
  <si>
    <t>2.5</t>
  </si>
  <si>
    <t>SUMINISTRO E INSTALACIÓN DE MATERIAL PARA RESANES, LIJA Y PINTURA EN VENTANAS DE MADERA.</t>
  </si>
  <si>
    <t>13,220.39</t>
  </si>
  <si>
    <t>2.6</t>
  </si>
  <si>
    <t>SUMINISTRO E INSTALACIÓN DE VIDRIO 6MM PARA VENTANA INCLUYE RETIRO DEL MATERIAL EN MAL ESTADO</t>
  </si>
  <si>
    <t>35,601.98</t>
  </si>
  <si>
    <t>2.7</t>
  </si>
  <si>
    <t>SUMINISTRO E INSTALACIÓN DE MOLDURAS EN EL ZÓCALO, INCLUYE RETIRO DE MATERIAL EN MAL ESTADO.</t>
  </si>
  <si>
    <t>5,097.66</t>
  </si>
  <si>
    <t>2.8</t>
  </si>
  <si>
    <t>SUMINISTRO E INSTALACIÓN DE MATERIAL DE EMBOQUILLADO PARA JUNTAS EN ENCHAPE DE MUROS.(INCLUYE EL RETIRO DE MATERIAL EN MAL ESTADO.)</t>
  </si>
  <si>
    <t>17,635.98</t>
  </si>
  <si>
    <t>2.9</t>
  </si>
  <si>
    <t>IMPERMEABILIZACIÓN DE MUROS ( INCLUYE RETIRO DEL MATERIAL EN MAL ESTADO, SUMINISTRO DE HIPOCLORITO, ESTUCO CON IMPERMEABILIZANTE , LIJA, PINTURA).</t>
  </si>
  <si>
    <t>32,092.98</t>
  </si>
  <si>
    <t>2.10</t>
  </si>
  <si>
    <t>SUMINISTRO E INSTALACIÓN DE MATERIAL PARA RESANES, LIJA Y PINTURA DE PASAMANOS EN CONCRETO.</t>
  </si>
  <si>
    <t>21,840.98</t>
  </si>
  <si>
    <t>2.11</t>
  </si>
  <si>
    <t>SUMINISTRO E INSTALACIÓN DE CERRADURA, INCLUYE RETIRO DE MATERIAL EN MAL ESTADO.</t>
  </si>
  <si>
    <t>101,298.01</t>
  </si>
  <si>
    <t>2.12</t>
  </si>
  <si>
    <t>MANTENIMIENTO Y LIMPIEZA DE VENTANAS (DOS CARAS) DE FACHADA INCLUYE, RETIRO DE SILICONA EN MAL ESTADO, SELLO CON SILICONA PARA FILTRACIÓN DE AGUA, INCLUYE RESANE DE MARCOS Y PINTURA ANTICORROSIVA Y ESMALTE. (TRABAJO EN ALTURAS Hmax=15m)</t>
  </si>
  <si>
    <t>67,836.72</t>
  </si>
  <si>
    <t>2.13</t>
  </si>
  <si>
    <t>PAÑETE AFINADO IMPERMEABILIZADO PARA FACHADA, INCLUYE RETIRO DE PAÑETE EXISTENTE (TRABAJO EN ALTURAS HASTA 20m)</t>
  </si>
  <si>
    <t>39,029.97</t>
  </si>
  <si>
    <t>2.14</t>
  </si>
  <si>
    <t>SUMINISTRO E INSTALACIÓN DE VIDRIO COLOR BRONCE 6mm PARA FACHADA (TRABAJO EN ALTURAS) INCLUYE RETIRO DE MATERIAL EN MAL ESTADO. Hmax=15m)</t>
  </si>
  <si>
    <t>60,047.96</t>
  </si>
  <si>
    <t>2.15</t>
  </si>
  <si>
    <t>SUMINISTRO E INSTALACIÓN DE VIDRIO CLARO 6mm PARA FACHADA (TRABAJO EN ALTURAS Hmax=15m)</t>
  </si>
  <si>
    <t>35,921.60</t>
  </si>
  <si>
    <t>2.16</t>
  </si>
  <si>
    <t>LIMPIEZA DE PIEDRA NATURAL O BOGOTANA (INCLUYE LAVADO CON ÁCIDOS Y PULIDA)</t>
  </si>
  <si>
    <t>12,214.00</t>
  </si>
  <si>
    <t>2.17</t>
  </si>
  <si>
    <t>REPOSICIÓN DE MOLDURAS O CORNISA EN YESO ENTRE 20 Y 30 CM</t>
  </si>
  <si>
    <t>57,186.00</t>
  </si>
  <si>
    <t>2.18</t>
  </si>
  <si>
    <t>SUMINISTRO E INSTALACIÓN DE LLAVE PARA LAVAMANOS CONVENCIONAL, (INCLUYE RETIRO DE MATERIAL EN MAL ESTADO.)</t>
  </si>
  <si>
    <t>40,460.00</t>
  </si>
  <si>
    <t>2.19</t>
  </si>
  <si>
    <t>SUMINISTRO E INSTALACIÓN DE GUARDA ESCOBAS EN MADERA, INCLUYE RETIRO DE MATERIAL EN MAL ESTADO</t>
  </si>
  <si>
    <t>12,534.99</t>
  </si>
  <si>
    <t>2.20</t>
  </si>
  <si>
    <t>SUMINISTRO E INSTALACIÓN DE GUARDA ESCOBAS EN CERÁMICA, INCLUYE RETIRO DE MATERIAL EN MAL ESTADO</t>
  </si>
  <si>
    <t>17,810.99</t>
  </si>
  <si>
    <t>MANTENIMIENTO DE REDES Y APARATOS SANITARIOS</t>
  </si>
  <si>
    <t>3.1</t>
  </si>
  <si>
    <t>LIMPIEZA DE TANQUES DE ABASTECIMIENTO</t>
  </si>
  <si>
    <t>GLB</t>
  </si>
  <si>
    <t>36,195.00</t>
  </si>
  <si>
    <t>3.2</t>
  </si>
  <si>
    <t>REPARACIÓN DE PUNTO SANITARIO 4 plg, INCLUYE REPOSICIÓN DE TUBERÍA Lmax 1.0m, Y ACCESORIOS INCLUYE DEMOLICIONES Y REPOSICIÓN DE PLACAS, MUROS, ENCHAPES.</t>
  </si>
  <si>
    <t>241,262.30</t>
  </si>
  <si>
    <t>3.3</t>
  </si>
  <si>
    <t>REPARACIÓN DE PUNTO SANITARIO 2 plg, INCLUYE REPOSICIÓN DE TUBERÍA Lmax 1.0m, Y ACCESORIOS, INCLUYE DEMOLICIONES Y REPOSICIÓN DE , MUROS, ENCHAPES.</t>
  </si>
  <si>
    <t>167,595.00</t>
  </si>
  <si>
    <t>3.4</t>
  </si>
  <si>
    <t>SUMINISTRO E INSTALACIÓN DE FLOTADOR PARA SANITARIO, ( INCLUYE RETIRO DE MATERIAL EN MAL ESTADO Y ACOPLE PARA SANITARIO).</t>
  </si>
  <si>
    <t>241,656.97</t>
  </si>
  <si>
    <t>3.5</t>
  </si>
  <si>
    <t>SUMINISTRO E INSTALACIÓN DE VÁLVULA PVC DE 1 a 2 plg INCLUYE ACCESORIOS PARA CONEXIÓN, DEMOLICIONES, RESANES DE ELEMENTOS DE ACABADOS Y RETIRO DE MATERIAL EN MAL ESTADO</t>
  </si>
  <si>
    <t>61,075.88</t>
  </si>
  <si>
    <t>3.6</t>
  </si>
  <si>
    <t>REPOSICIÓN DE VÁLVULA PVC DE 1/2 a 3/4 plg INCLUYE ACCESORIOS PARA CONEXIÓN, DEMOLICIONES, RESANES DE ELEMENTOS DE ACABADOS Y RETIRO DE MATERIAL EN MAL ESTADO.</t>
  </si>
  <si>
    <t>44,291.00</t>
  </si>
  <si>
    <t>3.7</t>
  </si>
  <si>
    <t>LIMPIEZA DE CAJAS SANITARIAS</t>
  </si>
  <si>
    <t>21,766.00</t>
  </si>
  <si>
    <t>3.8</t>
  </si>
  <si>
    <t>LIMPIEZA DE RED TUBERÍA SANITARIA DE 4 Y 6 plg</t>
  </si>
  <si>
    <t>12,103.00</t>
  </si>
  <si>
    <t>3.9</t>
  </si>
  <si>
    <r>
      <t xml:space="preserve">PUSH PARA SANITARIO REF CORONA O SIMILAR </t>
    </r>
    <r>
      <rPr>
        <sz val="8"/>
        <color theme="1"/>
        <rFont val="Century Gothic"/>
        <family val="2"/>
      </rPr>
      <t> </t>
    </r>
    <r>
      <rPr>
        <sz val="7"/>
        <color theme="1"/>
        <rFont val="Century Gothic"/>
        <family val="2"/>
      </rPr>
      <t>INCL SUMINISTRO , INSTALACIÓN, DESMONTE DE SENSOR, DEMOLICIÓN DE ENCHAPE DE PARED, REPOSICIÓN DE ENCHAPE,</t>
    </r>
  </si>
  <si>
    <t>413,705.00</t>
  </si>
  <si>
    <t>3.10</t>
  </si>
  <si>
    <t>PUSH PARA ORINAL MARCA CORONA O SIMILAR SUMINISTRO , INSTALACIÓN, DESMONTE DE SENSOR, DEMOLICIÓN DE ENCHAPE DE PARED, REPOSICIÓN DE ENCHAPE,</t>
  </si>
  <si>
    <t>328,455.00</t>
  </si>
  <si>
    <t>3.11</t>
  </si>
  <si>
    <t>CONEXIÓN HIDRÁULICA SUPERIOR PARA ORINAL, INCL SUMINISTRO E INSTALACIÓN DE ACOPLE Y ACCESORIOS</t>
  </si>
  <si>
    <t>91,979.00</t>
  </si>
  <si>
    <t>3.12</t>
  </si>
  <si>
    <t>MANTENIMIENTO DE LAVAMANOS TIPO PUSH INCL DESMONTE Y LIMPIEZA DE FILTROS</t>
  </si>
  <si>
    <t>43,428.00</t>
  </si>
  <si>
    <t>3.13</t>
  </si>
  <si>
    <t>SONDEO DE SIFONES DE PISO</t>
  </si>
  <si>
    <t>9,909.00</t>
  </si>
  <si>
    <t>3.14</t>
  </si>
  <si>
    <t>REPOSICIÓN DE UNIÓN GALVANIZADA PARA SANITARIO TIPO PUSH</t>
  </si>
  <si>
    <t>270,493.00</t>
  </si>
  <si>
    <t>REDES ELÉCTRICAS</t>
  </si>
  <si>
    <t>4.1</t>
  </si>
  <si>
    <t>REPOSICIÓN DE TUBOS FLUORESCENTES 120cm 18W</t>
  </si>
  <si>
    <t>$                     15,862.00</t>
  </si>
  <si>
    <t>4.2</t>
  </si>
  <si>
    <t>REPOSICIÓN DE TUBOS TIPO LED CERTIFICADOS CON CUBIERTA EN POLICARBONATO 120cmx 18W</t>
  </si>
  <si>
    <t>$                     42,362.00</t>
  </si>
  <si>
    <t>4.3</t>
  </si>
  <si>
    <t>REPOSICIÓN DE TOMA DOBLE CON POLO A TIERRA Lmax=10m 110V</t>
  </si>
  <si>
    <t>$                     58,156.00</t>
  </si>
  <si>
    <t>4.4</t>
  </si>
  <si>
    <t>REPOSICIÓN SALIDA DE DATOS CAT 6A INCLUYE FACE PLATE Lmax=15m</t>
  </si>
  <si>
    <t>$                     60,938.00</t>
  </si>
  <si>
    <t>MANTENIMIENTO DE PISOS Y ENCHAPES</t>
  </si>
  <si>
    <t>5.1</t>
  </si>
  <si>
    <t>SUMINISTRO E INSTALACIÓN DE PISO EN GRESS EN MAL ESTADO ( INCLUYE RETIRO DE MATERIAL EN MAL ESTADO)</t>
  </si>
  <si>
    <t>49,744.00</t>
  </si>
  <si>
    <t>5.2</t>
  </si>
  <si>
    <t>SUMINISTRO E INSTALACIÓN DE MATERIAL DE EMBOQUILLADO PARA JUNTAS DE PISO (INCLUYE EL RETIRO DE MATERIAL EN MAL ESTADO)</t>
  </si>
  <si>
    <t>28,158.00</t>
  </si>
  <si>
    <t>5.3</t>
  </si>
  <si>
    <t>SUMINISTRO E INSTALACIÓN DE PISO EN VINILO, INCLUYE RETIRO DE MATERIAL EN MAL ESTADO.</t>
  </si>
  <si>
    <t>80,370.00</t>
  </si>
  <si>
    <t>5.4</t>
  </si>
  <si>
    <t>SUMINISTRO E INSTALACIÓN DE DUELA EN MADERA PARA PISO ( INCLUYE EL RETIRO DE MATERIAL EN MAL ESTADO.)</t>
  </si>
  <si>
    <t>21,336.00</t>
  </si>
  <si>
    <t>5.5</t>
  </si>
  <si>
    <t>SUMINISTRO E INSTALACIÓN DE MATERIAL PARA RESANES, LIJA, PINTURA Y LACA PARA PISOS EN DUELA DE MADERA.</t>
  </si>
  <si>
    <t>16,592.00</t>
  </si>
  <si>
    <t>5.6</t>
  </si>
  <si>
    <t>SUMINISTRO E INSTALACIÓN DE ENCHAPE DE PISO, COLOR Y TAMAÑO SEGÚN NECESIDAD. INCLUYE DEMOLICIÓN DE PISO EXISTENTE Y RETIRO DEL MATERIAL EN MAL ESTADO.</t>
  </si>
  <si>
    <t>39,700.49</t>
  </si>
  <si>
    <t>5.7</t>
  </si>
  <si>
    <t>LIMPIEZA DE CAÑUELAS DE PISO</t>
  </si>
  <si>
    <t>14,797.00</t>
  </si>
  <si>
    <t>5.8</t>
  </si>
  <si>
    <t>SUMINISTRO E INSTALACIÓN DE PAÑETE DE PISO MORTERO 1:3, INCL RETIRO DE PAÑETE EN MAL ESTADO.</t>
  </si>
  <si>
    <t>26,613.00</t>
  </si>
  <si>
    <t>5.9</t>
  </si>
  <si>
    <t>REPOSICIÓN DE LOSA DE PISO EN CONCRETO f`c=3000 PSI Emax=30cm.</t>
  </si>
  <si>
    <t>63,500.00</t>
  </si>
  <si>
    <t>5.10</t>
  </si>
  <si>
    <t>SUMINISTRO E INSTALACIÓN DE ENCHAPE DE PARED COLOR Y TAMAÑO SEGÚN NECESIDAD. INCLUYE DEMOLICIÓN DE PISO EXISTENTE Y RETIRO DE MATERIAL EN MAL ESTADO</t>
  </si>
  <si>
    <t>48,457.49</t>
  </si>
  <si>
    <t xml:space="preserve">                                                                   COSTOS DIRECTOS  </t>
  </si>
  <si>
    <t>4,232,562.56</t>
  </si>
  <si>
    <t>COSTOS INDIRECTOS</t>
  </si>
  <si>
    <t>ADMINISTRACIÓN</t>
  </si>
  <si>
    <t>846,512.51</t>
  </si>
  <si>
    <t>IMPREVISTOS</t>
  </si>
  <si>
    <t>211,628.13</t>
  </si>
  <si>
    <t>UTILIDAD</t>
  </si>
  <si>
    <t>IVA SOBRE LA UTILIDAD</t>
  </si>
  <si>
    <t xml:space="preserve">  40.209.34</t>
  </si>
  <si>
    <t>COSTO TOTAL</t>
  </si>
  <si>
    <t>5,542,540.67</t>
  </si>
  <si>
    <t>VALOR PARCIAL REVISADO</t>
  </si>
  <si>
    <t xml:space="preserve"> </t>
  </si>
  <si>
    <t>PRESENTA</t>
  </si>
  <si>
    <t xml:space="preserve">PRESENTA </t>
  </si>
  <si>
    <t>VALOR EN NUMEROS $5.047.816,08 - VALOR EN LETRAS Cinco millones cuarenta y siete mil ochocientos dieciséis con cero ocho centavos</t>
  </si>
  <si>
    <t>VALOR EN NUMEROS $5.081.787.13 VALOR EN LETRAS Cinco millones ochenta y un mil setecientos ochenta y siete con trece centavos</t>
  </si>
  <si>
    <t>VALOR EN NUMEROS $5303540,48 - VALOR EN LETRAS Cinco millones trescientos tres mil quinientos cuarenta pesos con cuarenta y ocho centavos, moneda corriente (m/c)</t>
  </si>
  <si>
    <t>VALOR EN NUMEROS $5.024.365.55 - VALOR EN LETRAS Cinco millones veinticuatro mil trescientos sesenta y cinco Pesos MDA/CTE con
cincuenta y cinco centavos</t>
  </si>
  <si>
    <t>VALOR EN NUMEROS $5.435.581,93 - VALOR EN LETRAS CCINCO MILLONES CUATROCIENTOS TREINTA Y CINCO MIL QUINIENTOS OCHENTA Y UN PESOS CON 93 CENTAVOS M/CTE.</t>
  </si>
  <si>
    <t xml:space="preserve">EL VALOR DE LOS CAPITULOS NO SUPERA EL VALOR DEL PRESUPUESTO OFICIAL </t>
  </si>
  <si>
    <t>CORRECCION ARITMETICA</t>
  </si>
  <si>
    <t>CUMPLE - PRESENTA CORRECCION ARITMETICA PERO NO EXCEDE EL 0,5% DEL VALOR DEL ITEM Y NO SUPERA EL 0,1% DEL VALOR DEL PRESUPUESTO OFICIAL, SIENDO EL VALOR CORREGIDO DE CINCO MILLONES TRESCIENTOS CUARENTA Y OCHO MIL DOSCIENTOS CINCUENTA Y NUEVE PESOS CON NOVENTA CENTAVOS M/CTE ($5,348,259,90)</t>
  </si>
  <si>
    <t>VALOR EN NUMEROS $5.348.260 - VALOR EN LETRAS CINCO MILLONES TRESCIENTOS CUARENTA Y OCHO MIL DOSCIENTO SESENTA PESOS.</t>
  </si>
  <si>
    <t>VALOR EN NUMEROS $5.421.213.45 - VALOR EN LETRAS CINCO MILLONES CUATROCIENTOS VEINTE UN MIL DOSCIENTOS TRECE PESOS CON CUARENTA Y CINCO CENTAVOS M/CTE</t>
  </si>
  <si>
    <t>MAXIMO PERMITIDO</t>
  </si>
  <si>
    <t>VALOR EN NUMEROS $5.459.829.30 - VALOR EN LETRAS CINCO MILLONES CUATROCIENTOS CINCUENTA Y NUEVE MIL OCHOCIENTOS VEINTINUEVE PESOS CON 30/100 m/cte</t>
  </si>
  <si>
    <t>VALOR EN NUMEROS $5.430.033 - VALOR EN LETRAS Cinco Millones Cuatroscientos Treinta Mil Treinta y Tres Pesos M/CTE.</t>
  </si>
  <si>
    <t>CUMPLE - PRESENTA CORRECCION ARITMETICA PERO NO EXCEDE EL 0,5% DEL VALOR DEL ITEM Y NO SUPERA EL 0,1% DEL VALOR DEL PRESUPUESTO OFICIAL, SIENDO EL VALOR CORREGIDO DE CINCO MILLONES CUATROCIENTOS CUARENTA MIL NOVECIENTOS VEINTISEIS PESOS CON SESENTA Y SIETE CENTAVOS M/CTE ($5.440.926.67)</t>
  </si>
  <si>
    <t>PRESENTA - NO CUMPLE POR QUE MODIFICA EL CONTENIDO DEL FORMATO ANEXO 3 LO CUAL SE CONSIDERA UNA PROPUESTA ALTERNATIVA CONDICIONADA INCURRIENDO EN LA CAUSAL v) DE CAUSALES DE RECHAZO</t>
  </si>
  <si>
    <t>RECHAZADA -  PRESENTA ERROR ARITMETICO EN EL AIU (ADMINISTRACION E IMPREVISTOS) DE LA PROPUESTA PRESENTADA SUPERANDO EL 0,5% PERMITIDO, INCURRIENDO EN LA CAUSAL n) DE CAUSALES DE RECHAZO.</t>
  </si>
  <si>
    <t>VALOR EN NUMEROS $5.427.389.00 - VALOR EN LETRAS CINCO MILLONES CUATROCIENTOS VEINTISIETE MIL TRESCIENTOS OCHENTA Y NUEVE PESOS M/CTE.</t>
  </si>
  <si>
    <t>VALOR EN NUMEROS $5.425.184.00 - VALOR EN LETRAS CINCO MILLONES CUATROCIENTOS VEINTICINCO MIL CIENTO OCHENTA Y CUATRO PESOS M/L</t>
  </si>
  <si>
    <t>CUMPLE - PRESENTA CORRECCION ARITMETICA PERO NO EXCEDE EL 0,5% DEL VALOR DEL ITEM Y NO SUPERA EL 0,1% DEL VALOR DEL PRESUPUESTO OFICIAL, SIENDO EL VALOR CORREGIDO DE CINCO MILLONES CUATROCIENTOS VEINTICINCO MIL CIENTO OCHENTA Y TRES PESOS CON OCHENTA Y SEIS CENTAVOS M/CTE ($5.425.183.86)</t>
  </si>
  <si>
    <t>PUNTAJE</t>
  </si>
  <si>
    <t>SMMLV ACREDITADOS</t>
  </si>
  <si>
    <t>ACREDITACION 1</t>
  </si>
  <si>
    <r>
      <rPr>
        <b/>
        <sz val="8"/>
        <color theme="1"/>
        <rFont val="Century Gothic"/>
        <family val="2"/>
      </rPr>
      <t xml:space="preserve">MUNICIPIO DE CHACHAGUI - NARIÑO. </t>
    </r>
    <r>
      <rPr>
        <sz val="8"/>
        <color theme="1"/>
        <rFont val="Century Gothic"/>
        <family val="2"/>
      </rPr>
      <t>Contrato Nº LP0012016 de 2016, objeto: Construcción restaurante escolar y suministro instalación y puesta en marcha de Ptar para la primera fase de la Ciudadela Educativa del Municipio de Chachagüí -Departamento de Nariño.</t>
    </r>
  </si>
  <si>
    <t>MONTO SMMLV</t>
  </si>
  <si>
    <t>DOCUMENTOS ACREDITACION DE EXPERIENCIA</t>
  </si>
  <si>
    <t xml:space="preserve"> Contrato</t>
  </si>
  <si>
    <t>Certificación expedida por el contratante</t>
  </si>
  <si>
    <t>CODIGOS UNSPCS</t>
  </si>
  <si>
    <t>ACREDITACION 2</t>
  </si>
  <si>
    <t>UNIVERSIDAD DE NARIÑO. Contrato Nº 17321361 de 2017, objeto: Construcción de la primera etapa de Nuevo Bloque 1 FACEA sector norte de la universidad de Nariño – Sede Torobajo.</t>
  </si>
  <si>
    <t>ANEXO EXPERIENCIA PONDERABLE</t>
  </si>
  <si>
    <t>ALCALDIA DE ARBOLEDA - BERRUECOS. Contrato N° 525-07 de 2007, objeto: Construcción de seis aulas y reposición de 1 batería sanitaria de la Institución Educativa de Desarrollo Rural en el Municipio de Arboleda Berruecos.</t>
  </si>
  <si>
    <t>Acta de liquidacion de obra</t>
  </si>
  <si>
    <t>Contrato</t>
  </si>
  <si>
    <t>INSTITUCION EDUCATIVA TOMAS ARTURO SANCHEZ Contrato No. 001 de 2007, objeto: Construcción aulas Institución Educativa Tomas Arturo Sánchez sector occidente del municipio de Ipiales.</t>
  </si>
  <si>
    <t>Acta de recibo final de obra civil</t>
  </si>
  <si>
    <t>ACREDITACION 3</t>
  </si>
  <si>
    <t>Certificacion expedida por el contratante</t>
  </si>
  <si>
    <t>Acta de liquidacion de mutuo acuerdo</t>
  </si>
  <si>
    <t>INSTITUTO COLOMBIANO DE BIENESTAR FAMILIAR Contrato No. 76,01,19,518, objeto: CONTRATAR .LAS OBFiAS DE ADECUACION, MANTENIMIENTO Y REPARACIONES LOCATIVAS DE LOS INMUEBLES DONDE FUNCIONAN LAS
SEDES ADMINISTRATIVAS DEL INSTITUTO COLOMBIANO DE BIENESTAR FAMILIAR -ICBF REGIONAL VALLE DEL CAUCA..</t>
  </si>
  <si>
    <t>GRUPO INTENDENCIA REGIONAL DIMAR N°1 Contrato No.187-GINRED1 de 2020, objeto:Mantenimiento y adecuacion de las instalaciones de la direccion general Maritima dubicadas en Buenaventura Valle, Bahia Solano Choco y Guapi Cauca.</t>
  </si>
  <si>
    <t>UNIVERSIDAD MILITAR NUEVA GRANADA. Contrato N°001 de 2012, objeto: Construcción  y ampliacion del restaurante del campus Nueva Granada en Cajica, por modalidad de contrato precios unitarios.</t>
  </si>
  <si>
    <t>Acta de terminacion del contrato de obra</t>
  </si>
  <si>
    <t>RECHAZADA</t>
  </si>
  <si>
    <t>ADMINISTRACION COOPERATIVA DE MUNICIPIOS DE NARIÑO LIMITADA. Contrato N° 0321 de 2002, objeto: Construcción segunda etapa colegio municipal Santo Tomas (aulas I), municipio de Gualmatán, Nariño.</t>
  </si>
  <si>
    <t>ADMINISTRACION COOPERATIVA DE MUNICIPIOS DE NARIÑO LIMITADA. Contrato N° 0322 de 2002, objeto: Construcción segunda etapa colegio municipal Santo Tomas (aulas II), municipio de Gualmatán, Nariño.</t>
  </si>
  <si>
    <t>ALCALDIA MUNICIPAL DE CORDOBA.  Contrato No. 010 de 2010, objeto: Construcción adecuación infraestructura educativa del Resguardo Indígena de Males Municipio de Córdoba</t>
  </si>
  <si>
    <t>Acta de liquidacion</t>
  </si>
  <si>
    <t>RECHAzADA</t>
  </si>
  <si>
    <t>RECHADAZA</t>
  </si>
  <si>
    <t>MUNICIPIO SAN VICENTE FERRER - ANTIOQUIA - Contrato No. C-OP-SP002-2019 de 2019, objeto:  ADECUACION Y MANTENIMIENTO DEL CENTRO DE DESARROLLO INFANTIL TEMPRANO CDI "RETOÑITOS DE AMOR” DEL MUNICIPIO DE SAN VICENTE FERRER- ANTIOQUIA.</t>
  </si>
  <si>
    <t>Acta de liquidacion bilateral</t>
  </si>
  <si>
    <t>2 POLICIA METROPOLITANA DE TUNJA - Contrato No. 10055-16 de 2016, objeto:  Outsourcing para el mantenimiento preventivo y correctivo y/o mejoras locativas de las instalaciones de la escuela de Policía Rafael Reyes (ESREY), a precios unitarios fijos sin formula de reajuste y mantenimiento preventivo y correctivo y/o mejoras locativas para los siguientes frentes: Estaciones de policía de Duitama, Garagoa, Villa de Leyva, Guateque, Caldas, Comando departamento policía Boyacá, Miraflores, Zetaquirá, Pauna, Arcabuco, San Eduardo, Campo Hermoso, Subestación Santa Teresa y el Grupo de Carabineros (remonta DEBOY). A precios unitarios fijos sin formula de reajuste.</t>
  </si>
  <si>
    <t>ALCALDIA MUNICIPAL DE UBALA CUNDINAMARCA - Contrato No. 012 de 2013, objeto:  Adecuación y mantenimiento de las instalaciones físicas Instituto de promoción social, Municipio de Ubalá Cundinamarca.</t>
  </si>
  <si>
    <t xml:space="preserve">Acta de liquidacion </t>
  </si>
  <si>
    <t>POLICIA METROPOLITANA DE VILLAVICENCIO. Contrato Nº 88-6-10013-18 de 2018, objeto:  Outsourcing para mantenimiento preventivo y correctivo y/o mejoras locativas de las instalaciones policiales cuya unidad ejecutora es la Policía Metropolitana de Villavicencio a precios unitarios fijos sin formula de reajuste.</t>
  </si>
  <si>
    <t>POLICIA METROPOLITANA DE SAN JUAN DE PASTO. Contrato Nº 94-6-10041-19 de 2019, objeto: Mantenimiento preventivo y correctivo y/o mejoras locativas de las instalaciones adscritas a la policía Metropolitana San Juan de Pasto, Departamento de Policía Nariño y colegio Nuestra Señora de las Lajas con ejecución por tracto sucesivo y ejecución total a precios unitarios sin formula de reajuste</t>
  </si>
  <si>
    <t>Acta deliquidacion bilateral</t>
  </si>
  <si>
    <t>NO PRESENTA</t>
  </si>
  <si>
    <t>NO CUMPLE</t>
  </si>
  <si>
    <t>FONDO FINANCIERO DE PROYECTOS DE DESARROLLO. Contrato Nº 2123683 de 2012, objeto:  Construccion de la infraestructura educativa tipo A localizada en el predio Chiriqyui del Municipio de Valledupar Cesar,</t>
  </si>
  <si>
    <t>Acta de entraga y recibo final</t>
  </si>
  <si>
    <t>DANE. Contrato Nº 708 de 2016, objeto:  Contratar por el sistema de precios unitarios fijaos las obras de reparaciones locativas de ala norte de la sede central del DANE de acuerdo con el diseño arquitectonico, cantidades y ejecucion,</t>
  </si>
  <si>
    <t>contrato de obra</t>
  </si>
  <si>
    <t>SECRETARIA DE EDUCACION DISTRITAL - ALCALDIA MAYOR DE BOGOTA. Contrato Nº 1088 de 2007, objeto: Ejecucion de las obras necesarias para la implementacion del programa de educacion mediasuperior de acuerdo a los planos, detalles, especificaciones y cantidades de obra entregados por la SED de la Institucion Rducativa Distrital Externado Nacional Camilo Torres de la localidad de Santa Fe.</t>
  </si>
  <si>
    <t>Acta de terminacion</t>
  </si>
  <si>
    <t>RECHAZADA -  PRESENTA ERROR ARITMETICO EN EL ITEM 2,1 DE LA PROPUESTA PRESENTADA SUPERANDO EL 0,5% PERMITIDO, INCURRIENDO EN LA CAUSAL n) DE CAUSALES DE RECHAZO.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</si>
</sst>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\ * #,##0.00_);_(&quot;$&quot;\ * \(#,##0.00\);_(&quot;$&quot;\ * &quot;-&quot;??_);_(@_)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entury Gothic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rgb="FFFF0000"/>
      <name val="Century Gothic"/>
      <family val="2"/>
    </font>
    <font>
      <sz val="11"/>
      <color rgb="FFFF0000"/>
      <name val="Calibri"/>
      <family val="2"/>
      <scheme val="minor"/>
    </font>
    <font>
      <b/>
      <sz val="7"/>
      <color theme="1"/>
      <name val="Century Gothic"/>
      <family val="2"/>
    </font>
    <font>
      <b/>
      <sz val="8"/>
      <color theme="1"/>
      <name val="Century Gothic"/>
      <family val="2"/>
    </font>
    <font>
      <sz val="10"/>
      <color theme="1"/>
      <name val="Century Gothic"/>
      <family val="2"/>
    </font>
    <font>
      <sz val="7"/>
      <color theme="1"/>
      <name val="Century Gothic"/>
      <family val="2"/>
    </font>
    <font>
      <sz val="7"/>
      <color rgb="FFFF0000"/>
      <name val="Century Gothic"/>
      <family val="2"/>
    </font>
    <font>
      <sz val="7"/>
      <color rgb="FF000000"/>
      <name val="Century Gothic"/>
      <family val="2"/>
    </font>
    <font>
      <b/>
      <u/>
      <sz val="11"/>
      <color theme="1"/>
      <name val="Century Gothic"/>
      <family val="2"/>
    </font>
    <font>
      <b/>
      <sz val="7"/>
      <color rgb="FFFF0000"/>
      <name val="Century Gothic"/>
      <family val="2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Symbol"/>
      <family val="1"/>
      <charset val="2"/>
    </font>
    <font>
      <sz val="8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164" fontId="7" fillId="0" borderId="0" applyFont="0" applyFill="0" applyBorder="0" applyAlignment="0" applyProtection="0"/>
    <xf numFmtId="0" fontId="8" fillId="0" borderId="0"/>
    <xf numFmtId="0" fontId="7" fillId="0" borderId="0"/>
  </cellStyleXfs>
  <cellXfs count="22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4" fontId="0" fillId="0" borderId="0" xfId="0" applyNumberFormat="1"/>
    <xf numFmtId="0" fontId="3" fillId="0" borderId="1" xfId="0" applyFont="1" applyBorder="1" applyAlignment="1">
      <alignment vertical="center" wrapText="1"/>
    </xf>
    <xf numFmtId="0" fontId="4" fillId="0" borderId="0" xfId="1"/>
    <xf numFmtId="4" fontId="0" fillId="0" borderId="0" xfId="0" applyNumberFormat="1" applyAlignment="1">
      <alignment horizontal="left" vertical="center"/>
    </xf>
    <xf numFmtId="4" fontId="5" fillId="0" borderId="0" xfId="0" applyNumberFormat="1" applyFont="1" applyAlignment="1">
      <alignment horizontal="left" vertical="center" wrapText="1"/>
    </xf>
    <xf numFmtId="4" fontId="5" fillId="0" borderId="0" xfId="0" applyNumberFormat="1" applyFont="1" applyAlignment="1">
      <alignment vertical="center" wrapText="1"/>
    </xf>
    <xf numFmtId="4" fontId="5" fillId="0" borderId="1" xfId="0" applyNumberFormat="1" applyFont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4" fontId="0" fillId="0" borderId="1" xfId="0" applyNumberFormat="1" applyFill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horizontal="left" vertical="center"/>
    </xf>
    <xf numFmtId="4" fontId="0" fillId="0" borderId="1" xfId="0" applyNumberFormat="1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1" xfId="0" applyBorder="1" applyAlignment="1">
      <alignment vertical="center" wrapText="1"/>
    </xf>
    <xf numFmtId="4" fontId="1" fillId="0" borderId="0" xfId="0" applyNumberFormat="1" applyFont="1" applyAlignment="1">
      <alignment horizontal="left"/>
    </xf>
    <xf numFmtId="0" fontId="0" fillId="0" borderId="0" xfId="0" applyAlignment="1">
      <alignment vertical="center" wrapText="1"/>
    </xf>
    <xf numFmtId="0" fontId="0" fillId="0" borderId="0" xfId="0" applyFont="1" applyAlignment="1">
      <alignment horizontal="center" vertical="center"/>
    </xf>
    <xf numFmtId="3" fontId="0" fillId="0" borderId="0" xfId="0" applyNumberFormat="1" applyAlignment="1">
      <alignment vertical="center"/>
    </xf>
    <xf numFmtId="3" fontId="0" fillId="0" borderId="0" xfId="0" applyNumberFormat="1" applyAlignment="1">
      <alignment horizontal="right" vertical="center"/>
    </xf>
    <xf numFmtId="4" fontId="1" fillId="0" borderId="0" xfId="0" applyNumberFormat="1" applyFont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4" fontId="1" fillId="0" borderId="1" xfId="0" applyNumberFormat="1" applyFont="1" applyBorder="1" applyAlignment="1">
      <alignment horizontal="left" vertical="center"/>
    </xf>
    <xf numFmtId="4" fontId="10" fillId="0" borderId="1" xfId="0" applyNumberFormat="1" applyFont="1" applyBorder="1" applyAlignment="1">
      <alignment vertical="center"/>
    </xf>
    <xf numFmtId="4" fontId="0" fillId="3" borderId="1" xfId="0" applyNumberFormat="1" applyFill="1" applyBorder="1" applyAlignment="1">
      <alignment vertical="center"/>
    </xf>
    <xf numFmtId="4" fontId="0" fillId="0" borderId="0" xfId="0" applyNumberFormat="1" applyAlignment="1">
      <alignment vertical="center"/>
    </xf>
    <xf numFmtId="4" fontId="0" fillId="0" borderId="0" xfId="0" applyNumberFormat="1" applyFont="1" applyBorder="1" applyAlignment="1">
      <alignment horizontal="left" vertical="center"/>
    </xf>
    <xf numFmtId="4" fontId="1" fillId="0" borderId="0" xfId="0" applyNumberFormat="1" applyFont="1" applyBorder="1" applyAlignment="1">
      <alignment horizontal="left" vertical="center" wrapText="1"/>
    </xf>
    <xf numFmtId="4" fontId="1" fillId="0" borderId="0" xfId="0" applyNumberFormat="1" applyFont="1" applyBorder="1" applyAlignment="1">
      <alignment horizontal="right" vertical="center"/>
    </xf>
    <xf numFmtId="4" fontId="2" fillId="0" borderId="0" xfId="0" applyNumberFormat="1" applyFont="1" applyBorder="1" applyAlignment="1">
      <alignment vertical="center"/>
    </xf>
    <xf numFmtId="4" fontId="0" fillId="0" borderId="0" xfId="0" applyNumberFormat="1" applyBorder="1" applyAlignment="1">
      <alignment vertical="center"/>
    </xf>
    <xf numFmtId="4" fontId="1" fillId="0" borderId="0" xfId="0" applyNumberFormat="1" applyFont="1"/>
    <xf numFmtId="4" fontId="0" fillId="0" borderId="1" xfId="0" applyNumberFormat="1" applyBorder="1"/>
    <xf numFmtId="4" fontId="0" fillId="0" borderId="1" xfId="0" applyNumberFormat="1" applyBorder="1" applyAlignment="1"/>
    <xf numFmtId="0" fontId="0" fillId="0" borderId="1" xfId="0" applyFill="1" applyBorder="1" applyAlignment="1">
      <alignment horizontal="left" vertical="center" wrapText="1"/>
    </xf>
    <xf numFmtId="4" fontId="1" fillId="0" borderId="0" xfId="0" applyNumberFormat="1" applyFont="1" applyAlignment="1">
      <alignment vertical="center"/>
    </xf>
    <xf numFmtId="0" fontId="0" fillId="0" borderId="1" xfId="0" applyFill="1" applyBorder="1" applyAlignment="1">
      <alignment horizontal="left" vertical="center" wrapText="1"/>
    </xf>
    <xf numFmtId="4" fontId="0" fillId="0" borderId="0" xfId="0" applyNumberFormat="1" applyAlignment="1">
      <alignment horizontal="right" vertical="center"/>
    </xf>
    <xf numFmtId="4" fontId="0" fillId="0" borderId="1" xfId="0" applyNumberFormat="1" applyFont="1" applyBorder="1" applyAlignment="1">
      <alignment horizontal="right" vertical="center"/>
    </xf>
    <xf numFmtId="0" fontId="1" fillId="0" borderId="0" xfId="0" applyFont="1" applyAlignment="1">
      <alignment horizontal="left"/>
    </xf>
    <xf numFmtId="0" fontId="0" fillId="0" borderId="1" xfId="0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left" vertical="center"/>
    </xf>
    <xf numFmtId="4" fontId="0" fillId="0" borderId="1" xfId="0" applyNumberFormat="1" applyFont="1" applyFill="1" applyBorder="1" applyAlignment="1">
      <alignment horizontal="right" vertical="center"/>
    </xf>
    <xf numFmtId="4" fontId="10" fillId="0" borderId="1" xfId="0" applyNumberFormat="1" applyFont="1" applyFill="1" applyBorder="1" applyAlignment="1">
      <alignment vertical="center"/>
    </xf>
    <xf numFmtId="4" fontId="0" fillId="0" borderId="1" xfId="0" applyNumberFormat="1" applyFont="1" applyBorder="1" applyAlignment="1">
      <alignment horizontal="left" vertical="center" wrapText="1"/>
    </xf>
    <xf numFmtId="4" fontId="0" fillId="0" borderId="1" xfId="0" applyNumberFormat="1" applyFont="1" applyFill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0" fillId="0" borderId="1" xfId="0" applyFill="1" applyBorder="1" applyAlignment="1">
      <alignment horizontal="left" vertical="center" wrapText="1"/>
    </xf>
    <xf numFmtId="4" fontId="1" fillId="0" borderId="0" xfId="0" applyNumberFormat="1" applyFont="1" applyAlignment="1">
      <alignment horizontal="left" wrapText="1"/>
    </xf>
    <xf numFmtId="4" fontId="1" fillId="0" borderId="1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wrapText="1"/>
    </xf>
    <xf numFmtId="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3" fillId="0" borderId="12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4" fontId="13" fillId="0" borderId="13" xfId="0" applyNumberFormat="1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left" vertical="center" wrapText="1"/>
    </xf>
    <xf numFmtId="0" fontId="13" fillId="0" borderId="17" xfId="0" applyFont="1" applyBorder="1" applyAlignment="1">
      <alignment horizontal="center" wrapText="1"/>
    </xf>
    <xf numFmtId="0" fontId="16" fillId="0" borderId="14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right" vertical="center" wrapText="1"/>
    </xf>
    <xf numFmtId="4" fontId="6" fillId="0" borderId="14" xfId="0" applyNumberFormat="1" applyFont="1" applyBorder="1" applyAlignment="1">
      <alignment vertical="center" wrapText="1"/>
    </xf>
    <xf numFmtId="0" fontId="14" fillId="0" borderId="17" xfId="0" applyFont="1" applyBorder="1" applyAlignment="1">
      <alignment horizontal="center" wrapText="1"/>
    </xf>
    <xf numFmtId="4" fontId="14" fillId="0" borderId="14" xfId="0" applyNumberFormat="1" applyFont="1" applyBorder="1" applyAlignment="1">
      <alignment vertical="center" wrapText="1"/>
    </xf>
    <xf numFmtId="9" fontId="13" fillId="0" borderId="14" xfId="0" applyNumberFormat="1" applyFont="1" applyBorder="1" applyAlignment="1">
      <alignment horizontal="right" vertical="center" wrapText="1"/>
    </xf>
    <xf numFmtId="4" fontId="16" fillId="0" borderId="14" xfId="0" applyNumberFormat="1" applyFont="1" applyBorder="1" applyAlignment="1">
      <alignment vertical="center" wrapText="1"/>
    </xf>
    <xf numFmtId="4" fontId="13" fillId="0" borderId="14" xfId="0" applyNumberFormat="1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4" fontId="0" fillId="0" borderId="0" xfId="0" applyNumberFormat="1" applyAlignment="1">
      <alignment vertical="center" wrapText="1"/>
    </xf>
    <xf numFmtId="0" fontId="15" fillId="0" borderId="15" xfId="0" applyFont="1" applyBorder="1" applyAlignment="1">
      <alignment vertical="center" wrapText="1"/>
    </xf>
    <xf numFmtId="0" fontId="15" fillId="0" borderId="16" xfId="0" applyFont="1" applyBorder="1" applyAlignment="1">
      <alignment vertical="center" wrapText="1"/>
    </xf>
    <xf numFmtId="0" fontId="19" fillId="0" borderId="15" xfId="0" applyFont="1" applyBorder="1" applyAlignment="1">
      <alignment vertical="center" wrapText="1"/>
    </xf>
    <xf numFmtId="0" fontId="19" fillId="0" borderId="16" xfId="0" applyFont="1" applyBorder="1" applyAlignment="1">
      <alignment vertical="center" wrapText="1"/>
    </xf>
    <xf numFmtId="0" fontId="19" fillId="0" borderId="13" xfId="0" applyFont="1" applyBorder="1" applyAlignment="1">
      <alignment vertical="center" wrapText="1"/>
    </xf>
    <xf numFmtId="0" fontId="13" fillId="0" borderId="15" xfId="0" applyFont="1" applyBorder="1" applyAlignment="1">
      <alignment vertical="center" wrapText="1"/>
    </xf>
    <xf numFmtId="0" fontId="13" fillId="0" borderId="16" xfId="0" applyFont="1" applyBorder="1" applyAlignment="1">
      <alignment vertical="center" wrapText="1"/>
    </xf>
    <xf numFmtId="0" fontId="13" fillId="0" borderId="13" xfId="0" applyFont="1" applyBorder="1" applyAlignment="1">
      <alignment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vertical="center" wrapText="1"/>
    </xf>
    <xf numFmtId="4" fontId="14" fillId="0" borderId="1" xfId="0" applyNumberFormat="1" applyFont="1" applyBorder="1" applyAlignment="1">
      <alignment vertical="center" wrapText="1"/>
    </xf>
    <xf numFmtId="4" fontId="16" fillId="0" borderId="1" xfId="0" applyNumberFormat="1" applyFont="1" applyBorder="1" applyAlignment="1">
      <alignment vertical="center" wrapText="1"/>
    </xf>
    <xf numFmtId="4" fontId="13" fillId="0" borderId="1" xfId="0" applyNumberFormat="1" applyFont="1" applyBorder="1" applyAlignment="1">
      <alignment vertical="center" wrapText="1"/>
    </xf>
    <xf numFmtId="4" fontId="20" fillId="0" borderId="10" xfId="0" applyNumberFormat="1" applyFont="1" applyBorder="1" applyAlignment="1">
      <alignment horizontal="center" vertical="center" wrapText="1"/>
    </xf>
    <xf numFmtId="4" fontId="12" fillId="0" borderId="10" xfId="0" applyNumberFormat="1" applyFont="1" applyBorder="1" applyAlignment="1">
      <alignment horizontal="center" vertical="center" wrapText="1"/>
    </xf>
    <xf numFmtId="4" fontId="15" fillId="0" borderId="1" xfId="0" applyNumberFormat="1" applyFont="1" applyBorder="1" applyAlignment="1">
      <alignment vertical="center" wrapText="1"/>
    </xf>
    <xf numFmtId="4" fontId="0" fillId="0" borderId="10" xfId="0" applyNumberFormat="1" applyBorder="1" applyAlignment="1">
      <alignment horizontal="right" vertical="center"/>
    </xf>
    <xf numFmtId="4" fontId="6" fillId="0" borderId="1" xfId="0" applyNumberFormat="1" applyFont="1" applyBorder="1" applyAlignment="1">
      <alignment horizontal="right" vertical="center" wrapText="1"/>
    </xf>
    <xf numFmtId="4" fontId="19" fillId="0" borderId="1" xfId="0" applyNumberFormat="1" applyFont="1" applyBorder="1" applyAlignment="1">
      <alignment vertical="center" wrapText="1"/>
    </xf>
    <xf numFmtId="4" fontId="13" fillId="0" borderId="1" xfId="0" applyNumberFormat="1" applyFont="1" applyBorder="1" applyAlignment="1">
      <alignment horizontal="right" vertical="center" wrapText="1"/>
    </xf>
    <xf numFmtId="4" fontId="15" fillId="0" borderId="16" xfId="0" applyNumberFormat="1" applyFont="1" applyBorder="1" applyAlignment="1">
      <alignment vertical="center" wrapText="1"/>
    </xf>
    <xf numFmtId="4" fontId="6" fillId="0" borderId="14" xfId="0" applyNumberFormat="1" applyFont="1" applyBorder="1" applyAlignment="1">
      <alignment horizontal="center" vertical="center" wrapText="1"/>
    </xf>
    <xf numFmtId="4" fontId="19" fillId="0" borderId="16" xfId="0" applyNumberFormat="1" applyFont="1" applyBorder="1" applyAlignment="1">
      <alignment vertical="center" wrapText="1"/>
    </xf>
    <xf numFmtId="4" fontId="13" fillId="0" borderId="16" xfId="0" applyNumberFormat="1" applyFont="1" applyBorder="1" applyAlignment="1">
      <alignment vertical="center" wrapText="1"/>
    </xf>
    <xf numFmtId="4" fontId="12" fillId="0" borderId="10" xfId="0" applyNumberFormat="1" applyFont="1" applyBorder="1" applyAlignment="1">
      <alignment horizontal="right" vertical="center" wrapText="1"/>
    </xf>
    <xf numFmtId="4" fontId="11" fillId="0" borderId="1" xfId="0" applyNumberFormat="1" applyFont="1" applyBorder="1" applyAlignment="1">
      <alignment horizontal="right" vertical="center" wrapText="1"/>
    </xf>
    <xf numFmtId="4" fontId="20" fillId="0" borderId="10" xfId="0" applyNumberFormat="1" applyFont="1" applyBorder="1" applyAlignment="1">
      <alignment horizontal="right" vertical="center" wrapText="1"/>
    </xf>
    <xf numFmtId="4" fontId="15" fillId="0" borderId="10" xfId="0" applyNumberFormat="1" applyFont="1" applyBorder="1" applyAlignment="1">
      <alignment horizontal="right" vertical="center" wrapText="1"/>
    </xf>
    <xf numFmtId="4" fontId="20" fillId="0" borderId="10" xfId="0" applyNumberFormat="1" applyFont="1" applyBorder="1" applyAlignment="1">
      <alignment vertical="center" wrapText="1"/>
    </xf>
    <xf numFmtId="4" fontId="12" fillId="0" borderId="10" xfId="0" applyNumberFormat="1" applyFont="1" applyBorder="1" applyAlignment="1">
      <alignment vertical="center" wrapText="1"/>
    </xf>
    <xf numFmtId="4" fontId="11" fillId="4" borderId="1" xfId="0" applyNumberFormat="1" applyFont="1" applyFill="1" applyBorder="1" applyAlignment="1">
      <alignment horizontal="right" vertical="center" wrapText="1"/>
    </xf>
    <xf numFmtId="4" fontId="6" fillId="4" borderId="1" xfId="0" applyNumberFormat="1" applyFont="1" applyFill="1" applyBorder="1" applyAlignment="1">
      <alignment horizontal="right" vertical="center" wrapText="1"/>
    </xf>
    <xf numFmtId="4" fontId="6" fillId="4" borderId="1" xfId="0" applyNumberFormat="1" applyFont="1" applyFill="1" applyBorder="1" applyAlignment="1">
      <alignment vertical="center" wrapText="1"/>
    </xf>
    <xf numFmtId="4" fontId="11" fillId="0" borderId="2" xfId="0" applyNumberFormat="1" applyFont="1" applyBorder="1" applyAlignment="1">
      <alignment horizontal="right" vertical="center" wrapText="1"/>
    </xf>
    <xf numFmtId="4" fontId="11" fillId="0" borderId="3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vertical="center" wrapText="1"/>
    </xf>
    <xf numFmtId="4" fontId="11" fillId="0" borderId="2" xfId="0" applyNumberFormat="1" applyFont="1" applyBorder="1" applyAlignment="1">
      <alignment horizontal="right" vertical="center" wrapText="1"/>
    </xf>
    <xf numFmtId="4" fontId="11" fillId="0" borderId="3" xfId="0" applyNumberFormat="1" applyFont="1" applyBorder="1" applyAlignment="1">
      <alignment horizontal="right" vertical="center" wrapText="1"/>
    </xf>
    <xf numFmtId="4" fontId="0" fillId="4" borderId="1" xfId="0" applyNumberFormat="1" applyFill="1" applyBorder="1" applyAlignment="1">
      <alignment horizontal="left" vertical="center"/>
    </xf>
    <xf numFmtId="0" fontId="0" fillId="0" borderId="0" xfId="0" applyFill="1"/>
    <xf numFmtId="4" fontId="16" fillId="4" borderId="1" xfId="0" applyNumberFormat="1" applyFont="1" applyFill="1" applyBorder="1" applyAlignment="1">
      <alignment vertical="center" wrapText="1"/>
    </xf>
    <xf numFmtId="4" fontId="13" fillId="4" borderId="1" xfId="0" applyNumberFormat="1" applyFont="1" applyFill="1" applyBorder="1" applyAlignment="1">
      <alignment vertical="center" wrapText="1"/>
    </xf>
    <xf numFmtId="0" fontId="22" fillId="0" borderId="0" xfId="0" applyFont="1"/>
    <xf numFmtId="0" fontId="1" fillId="0" borderId="1" xfId="0" applyFont="1" applyBorder="1"/>
    <xf numFmtId="0" fontId="0" fillId="0" borderId="1" xfId="0" applyBorder="1" applyAlignment="1"/>
    <xf numFmtId="0" fontId="0" fillId="0" borderId="28" xfId="0" applyBorder="1" applyAlignment="1"/>
    <xf numFmtId="0" fontId="0" fillId="0" borderId="31" xfId="0" applyFont="1" applyBorder="1" applyAlignment="1"/>
    <xf numFmtId="0" fontId="0" fillId="0" borderId="32" xfId="0" applyBorder="1" applyAlignment="1"/>
    <xf numFmtId="0" fontId="0" fillId="5" borderId="0" xfId="0" applyFill="1"/>
    <xf numFmtId="0" fontId="0" fillId="6" borderId="0" xfId="0" applyFill="1"/>
    <xf numFmtId="4" fontId="0" fillId="0" borderId="0" xfId="0" applyNumberFormat="1" applyFill="1" applyAlignment="1">
      <alignment vertical="center"/>
    </xf>
    <xf numFmtId="4" fontId="1" fillId="7" borderId="1" xfId="0" applyNumberFormat="1" applyFont="1" applyFill="1" applyBorder="1" applyAlignment="1">
      <alignment horizontal="left" vertical="center"/>
    </xf>
    <xf numFmtId="4" fontId="0" fillId="7" borderId="1" xfId="0" applyNumberFormat="1" applyFont="1" applyFill="1" applyBorder="1" applyAlignment="1">
      <alignment horizontal="left" vertical="center" wrapText="1"/>
    </xf>
    <xf numFmtId="4" fontId="0" fillId="7" borderId="1" xfId="0" applyNumberFormat="1" applyFont="1" applyFill="1" applyBorder="1" applyAlignment="1">
      <alignment horizontal="right" vertical="center"/>
    </xf>
    <xf numFmtId="4" fontId="10" fillId="7" borderId="1" xfId="0" applyNumberFormat="1" applyFont="1" applyFill="1" applyBorder="1" applyAlignment="1">
      <alignment vertical="center"/>
    </xf>
    <xf numFmtId="4" fontId="0" fillId="7" borderId="1" xfId="0" applyNumberFormat="1" applyFill="1" applyBorder="1" applyAlignment="1">
      <alignment vertical="center"/>
    </xf>
    <xf numFmtId="0" fontId="0" fillId="4" borderId="28" xfId="0" applyFill="1" applyBorder="1" applyAlignment="1"/>
    <xf numFmtId="4" fontId="0" fillId="0" borderId="1" xfId="0" applyNumberFormat="1" applyBorder="1" applyAlignment="1">
      <alignment horizontal="center"/>
    </xf>
    <xf numFmtId="4" fontId="0" fillId="0" borderId="2" xfId="0" applyNumberFormat="1" applyBorder="1" applyAlignment="1">
      <alignment horizontal="center" vertical="center" wrapText="1"/>
    </xf>
    <xf numFmtId="4" fontId="0" fillId="0" borderId="3" xfId="0" applyNumberForma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4" fontId="0" fillId="0" borderId="2" xfId="0" applyNumberFormat="1" applyFill="1" applyBorder="1" applyAlignment="1">
      <alignment horizontal="center"/>
    </xf>
    <xf numFmtId="4" fontId="0" fillId="0" borderId="4" xfId="0" applyNumberFormat="1" applyFill="1" applyBorder="1" applyAlignment="1">
      <alignment horizontal="center"/>
    </xf>
    <xf numFmtId="0" fontId="0" fillId="4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4" fontId="0" fillId="0" borderId="1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9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4" fontId="0" fillId="4" borderId="23" xfId="0" applyNumberFormat="1" applyFill="1" applyBorder="1" applyAlignment="1">
      <alignment horizontal="center" vertical="center"/>
    </xf>
    <xf numFmtId="4" fontId="0" fillId="4" borderId="0" xfId="0" applyNumberFormat="1" applyFill="1" applyBorder="1" applyAlignment="1">
      <alignment horizontal="center" vertical="center"/>
    </xf>
    <xf numFmtId="4" fontId="0" fillId="4" borderId="1" xfId="0" applyNumberFormat="1" applyFill="1" applyBorder="1" applyAlignment="1">
      <alignment horizontal="center" vertical="center"/>
    </xf>
    <xf numFmtId="4" fontId="6" fillId="0" borderId="1" xfId="0" applyNumberFormat="1" applyFont="1" applyBorder="1" applyAlignment="1">
      <alignment horizontal="right" vertical="center" wrapText="1"/>
    </xf>
    <xf numFmtId="4" fontId="6" fillId="0" borderId="1" xfId="0" applyNumberFormat="1" applyFont="1" applyBorder="1" applyAlignment="1">
      <alignment vertical="center" wrapText="1"/>
    </xf>
    <xf numFmtId="4" fontId="11" fillId="0" borderId="2" xfId="0" applyNumberFormat="1" applyFont="1" applyBorder="1" applyAlignment="1">
      <alignment horizontal="right" vertical="center" wrapText="1"/>
    </xf>
    <xf numFmtId="4" fontId="11" fillId="0" borderId="3" xfId="0" applyNumberFormat="1" applyFont="1" applyBorder="1" applyAlignment="1">
      <alignment horizontal="right" vertical="center" wrapText="1"/>
    </xf>
    <xf numFmtId="0" fontId="6" fillId="0" borderId="18" xfId="0" applyFont="1" applyBorder="1" applyAlignment="1">
      <alignment horizontal="right" vertical="center" wrapText="1"/>
    </xf>
    <xf numFmtId="0" fontId="6" fillId="0" borderId="17" xfId="0" applyFont="1" applyBorder="1" applyAlignment="1">
      <alignment horizontal="right" vertical="center" wrapText="1"/>
    </xf>
    <xf numFmtId="4" fontId="0" fillId="2" borderId="5" xfId="0" applyNumberFormat="1" applyFill="1" applyBorder="1" applyAlignment="1">
      <alignment horizontal="center" vertical="center"/>
    </xf>
    <xf numFmtId="4" fontId="0" fillId="2" borderId="22" xfId="0" applyNumberFormat="1" applyFill="1" applyBorder="1" applyAlignment="1">
      <alignment horizontal="center" vertical="center"/>
    </xf>
    <xf numFmtId="4" fontId="0" fillId="2" borderId="10" xfId="0" applyNumberFormat="1" applyFill="1" applyBorder="1" applyAlignment="1">
      <alignment horizontal="center" vertical="center"/>
    </xf>
    <xf numFmtId="4" fontId="0" fillId="4" borderId="5" xfId="0" applyNumberFormat="1" applyFill="1" applyBorder="1" applyAlignment="1">
      <alignment horizontal="center" vertical="center"/>
    </xf>
    <xf numFmtId="4" fontId="0" fillId="4" borderId="22" xfId="0" applyNumberFormat="1" applyFill="1" applyBorder="1" applyAlignment="1">
      <alignment horizontal="center" vertical="center"/>
    </xf>
    <xf numFmtId="4" fontId="0" fillId="4" borderId="10" xfId="0" applyNumberFormat="1" applyFill="1" applyBorder="1" applyAlignment="1">
      <alignment horizontal="center" vertical="center"/>
    </xf>
    <xf numFmtId="4" fontId="11" fillId="0" borderId="2" xfId="0" applyNumberFormat="1" applyFont="1" applyBorder="1" applyAlignment="1">
      <alignment horizontal="right" vertical="center"/>
    </xf>
    <xf numFmtId="4" fontId="11" fillId="0" borderId="3" xfId="0" applyNumberFormat="1" applyFont="1" applyBorder="1" applyAlignment="1">
      <alignment horizontal="right" vertical="center"/>
    </xf>
    <xf numFmtId="4" fontId="21" fillId="2" borderId="5" xfId="0" applyNumberFormat="1" applyFont="1" applyFill="1" applyBorder="1" applyAlignment="1">
      <alignment horizontal="center" vertical="center"/>
    </xf>
    <xf numFmtId="4" fontId="21" fillId="2" borderId="22" xfId="0" applyNumberFormat="1" applyFont="1" applyFill="1" applyBorder="1" applyAlignment="1">
      <alignment horizontal="center" vertical="center"/>
    </xf>
    <xf numFmtId="4" fontId="21" fillId="2" borderId="10" xfId="0" applyNumberFormat="1" applyFont="1" applyFill="1" applyBorder="1" applyAlignment="1">
      <alignment horizontal="center" vertical="center"/>
    </xf>
    <xf numFmtId="4" fontId="6" fillId="0" borderId="2" xfId="0" applyNumberFormat="1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 wrapText="1"/>
    </xf>
    <xf numFmtId="4" fontId="6" fillId="0" borderId="2" xfId="0" applyNumberFormat="1" applyFont="1" applyBorder="1" applyAlignment="1">
      <alignment horizontal="right" vertical="center" wrapText="1"/>
    </xf>
    <xf numFmtId="4" fontId="6" fillId="0" borderId="3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6" fillId="0" borderId="18" xfId="0" applyNumberFormat="1" applyFont="1" applyBorder="1" applyAlignment="1">
      <alignment horizontal="center" vertical="center" wrapText="1"/>
    </xf>
    <xf numFmtId="4" fontId="6" fillId="0" borderId="17" xfId="0" applyNumberFormat="1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left" vertical="center" wrapText="1"/>
    </xf>
    <xf numFmtId="0" fontId="16" fillId="0" borderId="17" xfId="0" applyFont="1" applyBorder="1" applyAlignment="1">
      <alignment horizontal="left" vertical="center" wrapText="1"/>
    </xf>
    <xf numFmtId="4" fontId="6" fillId="0" borderId="18" xfId="0" applyNumberFormat="1" applyFont="1" applyBorder="1" applyAlignment="1">
      <alignment vertical="center" wrapText="1"/>
    </xf>
    <xf numFmtId="4" fontId="6" fillId="0" borderId="17" xfId="0" applyNumberFormat="1" applyFont="1" applyBorder="1" applyAlignment="1">
      <alignment vertical="center" wrapText="1"/>
    </xf>
    <xf numFmtId="0" fontId="15" fillId="0" borderId="20" xfId="0" applyFont="1" applyBorder="1" applyAlignment="1">
      <alignment horizontal="center" wrapText="1"/>
    </xf>
    <xf numFmtId="0" fontId="15" fillId="0" borderId="21" xfId="0" applyFont="1" applyBorder="1" applyAlignment="1">
      <alignment horizontal="center" wrapText="1"/>
    </xf>
    <xf numFmtId="0" fontId="13" fillId="0" borderId="15" xfId="0" applyFont="1" applyBorder="1" applyAlignment="1">
      <alignment vertical="center" wrapText="1"/>
    </xf>
    <xf numFmtId="0" fontId="13" fillId="0" borderId="16" xfId="0" applyFont="1" applyBorder="1" applyAlignment="1">
      <alignment vertical="center" wrapText="1"/>
    </xf>
    <xf numFmtId="0" fontId="13" fillId="0" borderId="13" xfId="0" applyFont="1" applyBorder="1" applyAlignment="1">
      <alignment vertical="center" wrapText="1"/>
    </xf>
    <xf numFmtId="0" fontId="16" fillId="0" borderId="15" xfId="0" applyFont="1" applyBorder="1" applyAlignment="1">
      <alignment vertical="center" wrapText="1"/>
    </xf>
    <xf numFmtId="0" fontId="16" fillId="0" borderId="16" xfId="0" applyFont="1" applyBorder="1" applyAlignment="1">
      <alignment vertical="center" wrapText="1"/>
    </xf>
    <xf numFmtId="0" fontId="16" fillId="0" borderId="13" xfId="0" applyFont="1" applyBorder="1" applyAlignment="1">
      <alignment vertical="center" wrapText="1"/>
    </xf>
    <xf numFmtId="0" fontId="13" fillId="0" borderId="18" xfId="0" applyFont="1" applyBorder="1" applyAlignment="1">
      <alignment horizontal="center" wrapText="1"/>
    </xf>
    <xf numFmtId="0" fontId="13" fillId="0" borderId="17" xfId="0" applyFont="1" applyBorder="1" applyAlignment="1">
      <alignment horizontal="center" wrapText="1"/>
    </xf>
    <xf numFmtId="0" fontId="13" fillId="0" borderId="19" xfId="0" applyFont="1" applyBorder="1" applyAlignment="1">
      <alignment horizontal="center" wrapText="1"/>
    </xf>
    <xf numFmtId="4" fontId="1" fillId="0" borderId="0" xfId="0" applyNumberFormat="1" applyFont="1" applyAlignment="1">
      <alignment horizontal="left"/>
    </xf>
    <xf numFmtId="4" fontId="0" fillId="0" borderId="9" xfId="0" applyNumberFormat="1" applyBorder="1" applyAlignment="1">
      <alignment horizontal="left"/>
    </xf>
    <xf numFmtId="4" fontId="0" fillId="0" borderId="10" xfId="0" applyNumberFormat="1" applyBorder="1" applyAlignment="1">
      <alignment horizontal="left"/>
    </xf>
    <xf numFmtId="0" fontId="0" fillId="0" borderId="27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28" xfId="0" applyFont="1" applyBorder="1" applyAlignment="1">
      <alignment horizontal="left"/>
    </xf>
    <xf numFmtId="0" fontId="1" fillId="0" borderId="29" xfId="0" applyFont="1" applyBorder="1" applyAlignment="1">
      <alignment horizontal="left"/>
    </xf>
    <xf numFmtId="0" fontId="1" fillId="0" borderId="30" xfId="0" applyFont="1" applyBorder="1" applyAlignment="1">
      <alignment horizontal="left"/>
    </xf>
    <xf numFmtId="0" fontId="1" fillId="0" borderId="24" xfId="0" applyFont="1" applyBorder="1" applyAlignment="1">
      <alignment horizontal="left"/>
    </xf>
    <xf numFmtId="0" fontId="1" fillId="0" borderId="25" xfId="0" applyFont="1" applyBorder="1" applyAlignment="1">
      <alignment horizontal="left"/>
    </xf>
    <xf numFmtId="0" fontId="1" fillId="0" borderId="26" xfId="0" applyFont="1" applyBorder="1" applyAlignment="1">
      <alignment horizontal="left"/>
    </xf>
    <xf numFmtId="0" fontId="6" fillId="0" borderId="27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left" vertical="center" wrapText="1"/>
    </xf>
    <xf numFmtId="0" fontId="23" fillId="0" borderId="28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28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24" fillId="0" borderId="1" xfId="0" applyFont="1" applyBorder="1" applyAlignment="1">
      <alignment vertical="center" wrapText="1"/>
    </xf>
  </cellXfs>
  <cellStyles count="5">
    <cellStyle name="Hipervínculo" xfId="1" builtinId="8"/>
    <cellStyle name="Moneda 2" xfId="2" xr:uid="{00000000-0005-0000-0000-000001000000}"/>
    <cellStyle name="Normal" xfId="0" builtinId="0"/>
    <cellStyle name="Normal 2" xfId="3" xr:uid="{00000000-0005-0000-0000-000003000000}"/>
    <cellStyle name="Normal 7" xfId="4" xr:uid="{00000000-0005-0000-0000-000004000000}"/>
  </cellStyles>
  <dxfs count="0"/>
  <tableStyles count="0" defaultTableStyle="TableStyleMedium2" defaultPivotStyle="PivotStyleLight16"/>
  <colors>
    <mruColors>
      <color rgb="FF06D4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datos.gov.co/Econom-a-y-Finanzas/Tasa-de-Cambio-Representativa-del-Mercado-Historic/mcec-87by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"/>
  <sheetViews>
    <sheetView tabSelected="1" topLeftCell="C1" workbookViewId="0">
      <selection activeCell="J9" sqref="J9"/>
    </sheetView>
  </sheetViews>
  <sheetFormatPr baseColWidth="10" defaultRowHeight="14.4" x14ac:dyDescent="0.3"/>
  <cols>
    <col min="1" max="1" width="15" bestFit="1" customWidth="1"/>
    <col min="2" max="2" width="26.109375" customWidth="1"/>
    <col min="4" max="4" width="1.33203125" customWidth="1"/>
    <col min="5" max="5" width="13.5546875" customWidth="1"/>
    <col min="6" max="7" width="17.88671875" customWidth="1"/>
    <col min="8" max="8" width="15.44140625" customWidth="1"/>
  </cols>
  <sheetData>
    <row r="1" spans="1:9" x14ac:dyDescent="0.3">
      <c r="A1" s="141" t="s">
        <v>6</v>
      </c>
      <c r="B1" s="141"/>
      <c r="C1" s="141"/>
      <c r="D1" s="141"/>
      <c r="E1" s="141"/>
      <c r="F1" s="141"/>
      <c r="G1" s="50"/>
    </row>
    <row r="3" spans="1:9" ht="15" customHeight="1" x14ac:dyDescent="0.3">
      <c r="A3" s="142"/>
      <c r="B3" s="143"/>
      <c r="C3" s="139" t="s">
        <v>3</v>
      </c>
      <c r="D3" s="146"/>
      <c r="E3" s="138" t="s">
        <v>11</v>
      </c>
      <c r="F3" s="138"/>
      <c r="G3" s="138"/>
      <c r="H3" s="138"/>
    </row>
    <row r="4" spans="1:9" s="1" customFormat="1" ht="43.2" x14ac:dyDescent="0.3">
      <c r="A4" s="144"/>
      <c r="B4" s="145"/>
      <c r="C4" s="140"/>
      <c r="D4" s="147"/>
      <c r="E4" s="7" t="s">
        <v>10</v>
      </c>
      <c r="F4" s="7" t="s">
        <v>4</v>
      </c>
      <c r="G4" s="7" t="s">
        <v>89</v>
      </c>
      <c r="H4" s="7" t="s">
        <v>5</v>
      </c>
      <c r="I4" s="2"/>
    </row>
    <row r="5" spans="1:9" s="23" customFormat="1" ht="28.8" x14ac:dyDescent="0.3">
      <c r="A5" s="21" t="s">
        <v>19</v>
      </c>
      <c r="B5" s="45" t="s">
        <v>57</v>
      </c>
      <c r="C5" s="19">
        <f>+H5+F5+G5</f>
        <v>199.30314836231304</v>
      </c>
      <c r="D5" s="147"/>
      <c r="E5" s="22" t="str">
        <f>+CRITERIOS!E4</f>
        <v>CUMPLE</v>
      </c>
      <c r="F5" s="19">
        <f>+'COD. ECONOMICAS'!G9</f>
        <v>149.30314836231304</v>
      </c>
      <c r="G5" s="19">
        <f>+'EXPERIENCIA PONDERABLE'!E5</f>
        <v>30</v>
      </c>
      <c r="H5" s="19">
        <f>+'IND. NACIONAL'!E4</f>
        <v>20</v>
      </c>
    </row>
    <row r="6" spans="1:9" s="23" customFormat="1" x14ac:dyDescent="0.3">
      <c r="A6" s="21" t="s">
        <v>23</v>
      </c>
      <c r="B6" s="58" t="s">
        <v>58</v>
      </c>
      <c r="C6" s="19">
        <f t="shared" ref="C6:C16" si="0">+H6+F6+G6</f>
        <v>198.30507732094244</v>
      </c>
      <c r="D6" s="147"/>
      <c r="E6" s="22" t="str">
        <f>+CRITERIOS!J4</f>
        <v>CUMPLE</v>
      </c>
      <c r="F6" s="19">
        <f>+'COD. ECONOMICAS'!G10</f>
        <v>148.30507732094244</v>
      </c>
      <c r="G6" s="19">
        <f>+'EXPERIENCIA PONDERABLE'!E19</f>
        <v>30</v>
      </c>
      <c r="H6" s="19">
        <f>+'IND. NACIONAL'!E5</f>
        <v>20</v>
      </c>
    </row>
    <row r="7" spans="1:9" s="23" customFormat="1" ht="28.8" x14ac:dyDescent="0.3">
      <c r="A7" s="21" t="s">
        <v>24</v>
      </c>
      <c r="B7" s="45" t="s">
        <v>59</v>
      </c>
      <c r="C7" s="19">
        <f t="shared" si="0"/>
        <v>192.10409748027803</v>
      </c>
      <c r="D7" s="147"/>
      <c r="E7" s="22" t="str">
        <f>+CRITERIOS!O4</f>
        <v>CUMPLE</v>
      </c>
      <c r="F7" s="19">
        <f>+'COD. ECONOMICAS'!G11</f>
        <v>142.10409748027803</v>
      </c>
      <c r="G7" s="19">
        <f>+'EXPERIENCIA PONDERABLE'!E33</f>
        <v>30</v>
      </c>
      <c r="H7" s="19">
        <f>+'IND. NACIONAL'!E6</f>
        <v>20</v>
      </c>
    </row>
    <row r="8" spans="1:9" s="23" customFormat="1" ht="28.8" x14ac:dyDescent="0.3">
      <c r="A8" s="21" t="s">
        <v>25</v>
      </c>
      <c r="B8" s="47" t="s">
        <v>80</v>
      </c>
      <c r="C8" s="19">
        <f t="shared" si="0"/>
        <v>200</v>
      </c>
      <c r="D8" s="147"/>
      <c r="E8" s="22" t="str">
        <f>+CRITERIOS!T4</f>
        <v>CUMPLE</v>
      </c>
      <c r="F8" s="19">
        <f>+'COD. ECONOMICAS'!G12</f>
        <v>150</v>
      </c>
      <c r="G8" s="19">
        <f>+'EXPERIENCIA PONDERABLE'!E47</f>
        <v>30</v>
      </c>
      <c r="H8" s="19">
        <f>+'IND. NACIONAL'!E7</f>
        <v>20</v>
      </c>
    </row>
    <row r="9" spans="1:9" s="23" customFormat="1" x14ac:dyDescent="0.3">
      <c r="A9" s="21" t="s">
        <v>60</v>
      </c>
      <c r="B9" s="51" t="s">
        <v>64</v>
      </c>
      <c r="C9" s="19">
        <f t="shared" si="0"/>
        <v>188.65209692985144</v>
      </c>
      <c r="D9"/>
      <c r="E9" s="22" t="str">
        <f>+CRITERIOS!Y4</f>
        <v>CUMPLE</v>
      </c>
      <c r="F9" s="19">
        <f>+'COD. ECONOMICAS'!G13</f>
        <v>138.65209692985144</v>
      </c>
      <c r="G9" s="19">
        <f>+'EXPERIENCIA PONDERABLE'!E61</f>
        <v>30</v>
      </c>
      <c r="H9" s="19">
        <f>+'IND. NACIONAL'!E8</f>
        <v>20</v>
      </c>
    </row>
    <row r="10" spans="1:9" s="23" customFormat="1" ht="28.8" x14ac:dyDescent="0.3">
      <c r="A10" s="21" t="s">
        <v>61</v>
      </c>
      <c r="B10" s="58" t="s">
        <v>65</v>
      </c>
      <c r="C10" s="19">
        <f t="shared" si="0"/>
        <v>190.91589540179228</v>
      </c>
      <c r="D10" s="120"/>
      <c r="E10" s="22" t="str">
        <f>+CRITERIOS!AD4</f>
        <v>CUMPLE</v>
      </c>
      <c r="F10" s="19">
        <f>+'COD. ECONOMICAS'!G14</f>
        <v>140.91589540179228</v>
      </c>
      <c r="G10" s="19">
        <f>+'EXPERIENCIA PONDERABLE'!E75</f>
        <v>30</v>
      </c>
      <c r="H10" s="19">
        <f>+'IND. NACIONAL'!E9</f>
        <v>20</v>
      </c>
    </row>
    <row r="11" spans="1:9" s="23" customFormat="1" x14ac:dyDescent="0.3">
      <c r="A11" s="21" t="s">
        <v>62</v>
      </c>
      <c r="B11" s="51" t="s">
        <v>66</v>
      </c>
      <c r="C11" s="19">
        <f t="shared" si="0"/>
        <v>159.0195827881324</v>
      </c>
      <c r="D11"/>
      <c r="E11" s="22" t="str">
        <f>+CRITERIOS!AI4</f>
        <v>CUMPLE</v>
      </c>
      <c r="F11" s="19">
        <f>+'COD. ECONOMICAS'!G15</f>
        <v>139.0195827881324</v>
      </c>
      <c r="G11" s="19">
        <f>+'EXPERIENCIA PONDERABLE'!E89</f>
        <v>0</v>
      </c>
      <c r="H11" s="19">
        <f>+'IND. NACIONAL'!E10</f>
        <v>20</v>
      </c>
    </row>
    <row r="12" spans="1:9" s="23" customFormat="1" ht="28.8" x14ac:dyDescent="0.3">
      <c r="A12" s="21" t="s">
        <v>63</v>
      </c>
      <c r="B12" s="51" t="s">
        <v>67</v>
      </c>
      <c r="C12" s="19" t="str">
        <f>+E12</f>
        <v>RECHADAZA</v>
      </c>
      <c r="D12"/>
      <c r="E12" s="119" t="str">
        <f>+CRITERIOS!AN4</f>
        <v>RECHADAZA</v>
      </c>
      <c r="F12" s="19">
        <f>+'COD. ECONOMICAS'!G16</f>
        <v>0</v>
      </c>
      <c r="G12" s="19">
        <f>+'EXPERIENCIA PONDERABLE'!E103</f>
        <v>0</v>
      </c>
      <c r="H12" s="19">
        <f>+'IND. NACIONAL'!E11</f>
        <v>0</v>
      </c>
    </row>
    <row r="13" spans="1:9" s="23" customFormat="1" ht="28.8" x14ac:dyDescent="0.3">
      <c r="A13" s="21" t="s">
        <v>68</v>
      </c>
      <c r="B13" s="51" t="s">
        <v>72</v>
      </c>
      <c r="C13" s="19" t="str">
        <f>+E13</f>
        <v>RECHAZADA</v>
      </c>
      <c r="D13"/>
      <c r="E13" s="119" t="str">
        <f>+CRITERIOS!AS4</f>
        <v>RECHAZADA</v>
      </c>
      <c r="F13" s="19">
        <f>+'COD. ECONOMICAS'!G17</f>
        <v>0</v>
      </c>
      <c r="G13" s="19">
        <f>+'EXPERIENCIA PONDERABLE'!E108</f>
        <v>0</v>
      </c>
      <c r="H13" s="19">
        <f>+'IND. NACIONAL'!E12</f>
        <v>0</v>
      </c>
    </row>
    <row r="14" spans="1:9" s="23" customFormat="1" ht="28.8" x14ac:dyDescent="0.3">
      <c r="A14" s="21" t="s">
        <v>69</v>
      </c>
      <c r="B14" s="58" t="s">
        <v>73</v>
      </c>
      <c r="C14" s="19">
        <f t="shared" si="0"/>
        <v>188.5158960424456</v>
      </c>
      <c r="D14" s="120"/>
      <c r="E14" s="22" t="str">
        <f>+CRITERIOS!AX4</f>
        <v>CUMPLE</v>
      </c>
      <c r="F14" s="19">
        <f>+'COD. ECONOMICAS'!G18</f>
        <v>138.5158960424456</v>
      </c>
      <c r="G14" s="19">
        <f>+'EXPERIENCIA PONDERABLE'!E113</f>
        <v>30</v>
      </c>
      <c r="H14" s="19">
        <f>+'IND. NACIONAL'!E13</f>
        <v>20</v>
      </c>
    </row>
    <row r="15" spans="1:9" s="23" customFormat="1" x14ac:dyDescent="0.3">
      <c r="A15" s="21" t="s">
        <v>70</v>
      </c>
      <c r="B15" s="51" t="s">
        <v>74</v>
      </c>
      <c r="C15" s="19" t="str">
        <f>+E15</f>
        <v>RECHAzADA</v>
      </c>
      <c r="D15"/>
      <c r="E15" s="119" t="str">
        <f>+CRITERIOS!BC4</f>
        <v>RECHAzADA</v>
      </c>
      <c r="F15" s="19">
        <f>+'COD. ECONOMICAS'!G19</f>
        <v>0</v>
      </c>
      <c r="G15" s="19">
        <f>+'EXPERIENCIA PONDERABLE'!E127</f>
        <v>0</v>
      </c>
      <c r="H15" s="19">
        <f>+'IND. NACIONAL'!E14</f>
        <v>0</v>
      </c>
    </row>
    <row r="16" spans="1:9" s="23" customFormat="1" x14ac:dyDescent="0.3">
      <c r="A16" s="21" t="s">
        <v>71</v>
      </c>
      <c r="B16" s="51" t="s">
        <v>75</v>
      </c>
      <c r="C16" s="19">
        <f t="shared" si="0"/>
        <v>188.91784173714191</v>
      </c>
      <c r="D16"/>
      <c r="E16" s="22" t="str">
        <f>+CRITERIOS!BH4</f>
        <v>CUMPLE</v>
      </c>
      <c r="F16" s="19">
        <f>+'COD. ECONOMICAS'!G20</f>
        <v>138.91784173714191</v>
      </c>
      <c r="G16" s="19">
        <f>+'EXPERIENCIA PONDERABLE'!E132</f>
        <v>30</v>
      </c>
      <c r="H16" s="19">
        <f>+'IND. NACIONAL'!E15</f>
        <v>20</v>
      </c>
    </row>
  </sheetData>
  <mergeCells count="5">
    <mergeCell ref="E3:H3"/>
    <mergeCell ref="C3:C4"/>
    <mergeCell ref="A1:F1"/>
    <mergeCell ref="A3:B4"/>
    <mergeCell ref="D3:D8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K10"/>
  <sheetViews>
    <sheetView zoomScale="80" zoomScaleNormal="80" workbookViewId="0">
      <pane xSplit="4" topLeftCell="AG1" activePane="topRight" state="frozen"/>
      <selection pane="topRight" activeCell="AS8" sqref="AS8:AV8"/>
    </sheetView>
  </sheetViews>
  <sheetFormatPr baseColWidth="10" defaultColWidth="11.44140625" defaultRowHeight="14.4" x14ac:dyDescent="0.3"/>
  <cols>
    <col min="1" max="1" width="3.5546875" style="4" customWidth="1"/>
    <col min="2" max="3" width="11.44140625" style="4"/>
    <col min="4" max="4" width="21.109375" style="4" customWidth="1"/>
    <col min="5" max="8" width="11.44140625" style="4"/>
    <col min="9" max="9" width="2.109375" style="4" customWidth="1"/>
    <col min="10" max="13" width="11.44140625" style="4"/>
    <col min="14" max="14" width="2.109375" style="4" customWidth="1"/>
    <col min="15" max="18" width="11.44140625" style="4"/>
    <col min="19" max="19" width="2.109375" style="4" customWidth="1"/>
    <col min="20" max="23" width="11.44140625" style="4"/>
    <col min="24" max="24" width="2.109375" style="4" customWidth="1"/>
    <col min="25" max="28" width="11.44140625" style="4"/>
    <col min="29" max="29" width="2.109375" style="4" customWidth="1"/>
    <col min="30" max="33" width="11.44140625" style="4"/>
    <col min="34" max="34" width="2.109375" style="4" customWidth="1"/>
    <col min="35" max="38" width="11.44140625" style="4"/>
    <col min="39" max="39" width="2.109375" style="4" customWidth="1"/>
    <col min="40" max="43" width="11.44140625" style="4"/>
    <col min="44" max="44" width="2.109375" style="4" customWidth="1"/>
    <col min="45" max="48" width="11.44140625" style="4"/>
    <col min="49" max="49" width="2.109375" style="4" customWidth="1"/>
    <col min="50" max="53" width="11.44140625" style="4"/>
    <col min="54" max="54" width="2.109375" style="4" customWidth="1"/>
    <col min="55" max="58" width="11.44140625" style="4"/>
    <col min="59" max="59" width="2.109375" style="4" customWidth="1"/>
    <col min="60" max="63" width="11.44140625" style="4"/>
    <col min="64" max="64" width="2.109375" style="4" customWidth="1"/>
    <col min="65" max="16384" width="11.44140625" style="4"/>
  </cols>
  <sheetData>
    <row r="1" spans="1:63" x14ac:dyDescent="0.3">
      <c r="A1" s="26"/>
    </row>
    <row r="2" spans="1:63" x14ac:dyDescent="0.3">
      <c r="A2" s="5"/>
      <c r="B2" s="156" t="s">
        <v>8</v>
      </c>
      <c r="C2" s="156"/>
      <c r="D2" s="156"/>
      <c r="E2" s="150" t="str">
        <f>+PUNTAJE!B5</f>
        <v>JHON JAIRO GALINDEZ SANTANDER</v>
      </c>
      <c r="F2" s="150"/>
      <c r="G2" s="150"/>
      <c r="H2" s="150"/>
      <c r="J2" s="150" t="str">
        <f>+PUNTAJE!B6</f>
        <v>CONALCRETO SAS</v>
      </c>
      <c r="K2" s="150"/>
      <c r="L2" s="150"/>
      <c r="M2" s="150"/>
      <c r="O2" s="150" t="str">
        <f>+PUNTAJE!B7</f>
        <v>RAFAEL EDUARDO GOMEZ GUTIERREZ</v>
      </c>
      <c r="P2" s="150"/>
      <c r="Q2" s="150"/>
      <c r="R2" s="150"/>
      <c r="T2" s="150" t="str">
        <f>+PUNTAJE!B8</f>
        <v>FRANCISCO ROBERTO LOPEZ BENAVIDES</v>
      </c>
      <c r="U2" s="150"/>
      <c r="V2" s="150"/>
      <c r="W2" s="150"/>
      <c r="Y2" s="150" t="str">
        <f>+PUNTAJE!B9</f>
        <v>CONSORCIO UNAR DCS</v>
      </c>
      <c r="Z2" s="150"/>
      <c r="AA2" s="150"/>
      <c r="AB2" s="150"/>
      <c r="AD2" s="150" t="str">
        <f>+PUNTAJE!B10</f>
        <v>SERVICIOS BIOMEDICOS DE NARIÑO SAS</v>
      </c>
      <c r="AE2" s="150"/>
      <c r="AF2" s="150"/>
      <c r="AG2" s="150"/>
      <c r="AI2" s="150" t="str">
        <f>+PUNTAJE!B11</f>
        <v>WRUSSY INGENIEROS SAS</v>
      </c>
      <c r="AJ2" s="150"/>
      <c r="AK2" s="150"/>
      <c r="AL2" s="150"/>
      <c r="AN2" s="150" t="str">
        <f>+PUNTAJE!B12</f>
        <v>TRANSFORMAR INGENIEROS SAS</v>
      </c>
      <c r="AO2" s="150"/>
      <c r="AP2" s="150"/>
      <c r="AQ2" s="150"/>
      <c r="AS2" s="150" t="str">
        <f>+PUNTAJE!B13</f>
        <v>ALVARO ANDRES CUARTAS ROBAYO</v>
      </c>
      <c r="AT2" s="150"/>
      <c r="AU2" s="150"/>
      <c r="AV2" s="150"/>
      <c r="AX2" s="150" t="str">
        <f>+PUNTAJE!B14</f>
        <v>CONSORCIO SAN JUAN DE PASTO 2022</v>
      </c>
      <c r="AY2" s="150"/>
      <c r="AZ2" s="150"/>
      <c r="BA2" s="150"/>
      <c r="BC2" s="150" t="str">
        <f>+PUNTAJE!B15</f>
        <v>CONSORCIO 3C</v>
      </c>
      <c r="BD2" s="150"/>
      <c r="BE2" s="150"/>
      <c r="BF2" s="150"/>
      <c r="BH2" s="150" t="str">
        <f>+PUNTAJE!B16</f>
        <v>CONSORCIO SAN JUAN</v>
      </c>
      <c r="BI2" s="150"/>
      <c r="BJ2" s="150"/>
      <c r="BK2" s="150"/>
    </row>
    <row r="4" spans="1:63" x14ac:dyDescent="0.3">
      <c r="A4" s="5"/>
      <c r="B4" s="156" t="s">
        <v>9</v>
      </c>
      <c r="C4" s="156"/>
      <c r="D4" s="156"/>
      <c r="E4" s="151" t="s">
        <v>7</v>
      </c>
      <c r="F4" s="151"/>
      <c r="G4" s="151"/>
      <c r="H4" s="151"/>
      <c r="J4" s="151" t="s">
        <v>7</v>
      </c>
      <c r="K4" s="151"/>
      <c r="L4" s="151"/>
      <c r="M4" s="151"/>
      <c r="O4" s="151" t="s">
        <v>7</v>
      </c>
      <c r="P4" s="151"/>
      <c r="Q4" s="151"/>
      <c r="R4" s="151"/>
      <c r="T4" s="151" t="s">
        <v>7</v>
      </c>
      <c r="U4" s="151"/>
      <c r="V4" s="151"/>
      <c r="W4" s="151"/>
      <c r="Y4" s="151" t="s">
        <v>7</v>
      </c>
      <c r="Z4" s="151"/>
      <c r="AA4" s="151"/>
      <c r="AB4" s="151"/>
      <c r="AD4" s="151" t="s">
        <v>7</v>
      </c>
      <c r="AE4" s="151"/>
      <c r="AF4" s="151"/>
      <c r="AG4" s="151"/>
      <c r="AI4" s="151" t="s">
        <v>7</v>
      </c>
      <c r="AJ4" s="151"/>
      <c r="AK4" s="151"/>
      <c r="AL4" s="151"/>
      <c r="AN4" s="153" t="s">
        <v>383</v>
      </c>
      <c r="AO4" s="153"/>
      <c r="AP4" s="153"/>
      <c r="AQ4" s="153"/>
      <c r="AS4" s="153" t="s">
        <v>377</v>
      </c>
      <c r="AT4" s="153"/>
      <c r="AU4" s="153"/>
      <c r="AV4" s="153"/>
      <c r="AX4" s="151" t="s">
        <v>7</v>
      </c>
      <c r="AY4" s="151"/>
      <c r="AZ4" s="151"/>
      <c r="BA4" s="151"/>
      <c r="BC4" s="153" t="s">
        <v>382</v>
      </c>
      <c r="BD4" s="153"/>
      <c r="BE4" s="153"/>
      <c r="BF4" s="153"/>
      <c r="BH4" s="151" t="s">
        <v>7</v>
      </c>
      <c r="BI4" s="151"/>
      <c r="BJ4" s="151"/>
      <c r="BK4" s="151"/>
    </row>
    <row r="5" spans="1:63" ht="75" customHeight="1" x14ac:dyDescent="0.3">
      <c r="A5" s="5">
        <v>1</v>
      </c>
      <c r="B5" s="157" t="s">
        <v>76</v>
      </c>
      <c r="C5" s="158"/>
      <c r="D5" s="159"/>
      <c r="E5" s="152" t="s">
        <v>333</v>
      </c>
      <c r="F5" s="152"/>
      <c r="G5" s="152"/>
      <c r="H5" s="152"/>
      <c r="J5" s="152" t="s">
        <v>332</v>
      </c>
      <c r="K5" s="152"/>
      <c r="L5" s="152"/>
      <c r="M5" s="152"/>
      <c r="O5" s="152" t="s">
        <v>333</v>
      </c>
      <c r="P5" s="152"/>
      <c r="Q5" s="152"/>
      <c r="R5" s="152"/>
      <c r="T5" s="152" t="s">
        <v>333</v>
      </c>
      <c r="U5" s="152"/>
      <c r="V5" s="152"/>
      <c r="W5" s="152"/>
      <c r="Y5" s="152" t="s">
        <v>333</v>
      </c>
      <c r="Z5" s="152"/>
      <c r="AA5" s="152"/>
      <c r="AB5" s="152"/>
      <c r="AD5" s="152" t="s">
        <v>333</v>
      </c>
      <c r="AE5" s="152"/>
      <c r="AF5" s="152"/>
      <c r="AG5" s="152"/>
      <c r="AI5" s="152" t="s">
        <v>332</v>
      </c>
      <c r="AJ5" s="152"/>
      <c r="AK5" s="152"/>
      <c r="AL5" s="152"/>
      <c r="AN5" s="152" t="s">
        <v>333</v>
      </c>
      <c r="AO5" s="152"/>
      <c r="AP5" s="152"/>
      <c r="AQ5" s="152"/>
      <c r="AS5" s="154" t="s">
        <v>348</v>
      </c>
      <c r="AT5" s="154"/>
      <c r="AU5" s="154"/>
      <c r="AV5" s="154"/>
      <c r="AX5" s="152" t="s">
        <v>53</v>
      </c>
      <c r="AY5" s="152"/>
      <c r="AZ5" s="152"/>
      <c r="BA5" s="152"/>
      <c r="BC5" s="154" t="s">
        <v>348</v>
      </c>
      <c r="BD5" s="154"/>
      <c r="BE5" s="154"/>
      <c r="BF5" s="154"/>
      <c r="BH5" s="152" t="s">
        <v>333</v>
      </c>
      <c r="BI5" s="152"/>
      <c r="BJ5" s="152"/>
      <c r="BK5" s="152"/>
    </row>
    <row r="6" spans="1:63" s="16" customFormat="1" ht="81.75" customHeight="1" x14ac:dyDescent="0.3">
      <c r="A6" s="15">
        <v>2</v>
      </c>
      <c r="B6" s="155" t="s">
        <v>77</v>
      </c>
      <c r="C6" s="155"/>
      <c r="D6" s="155"/>
      <c r="E6" s="149" t="s">
        <v>334</v>
      </c>
      <c r="F6" s="149"/>
      <c r="G6" s="149"/>
      <c r="H6" s="149"/>
      <c r="J6" s="149" t="s">
        <v>335</v>
      </c>
      <c r="K6" s="149"/>
      <c r="L6" s="149"/>
      <c r="M6" s="149"/>
      <c r="O6" s="149" t="s">
        <v>336</v>
      </c>
      <c r="P6" s="149"/>
      <c r="Q6" s="149"/>
      <c r="R6" s="149"/>
      <c r="T6" s="149" t="s">
        <v>337</v>
      </c>
      <c r="U6" s="149"/>
      <c r="V6" s="149"/>
      <c r="W6" s="149"/>
      <c r="Y6" s="149" t="s">
        <v>338</v>
      </c>
      <c r="Z6" s="149"/>
      <c r="AA6" s="149"/>
      <c r="AB6" s="149"/>
      <c r="AD6" s="149" t="s">
        <v>342</v>
      </c>
      <c r="AE6" s="149"/>
      <c r="AF6" s="149"/>
      <c r="AG6" s="149"/>
      <c r="AI6" s="149" t="s">
        <v>343</v>
      </c>
      <c r="AJ6" s="149"/>
      <c r="AK6" s="149"/>
      <c r="AL6" s="149"/>
      <c r="AN6" s="149" t="s">
        <v>345</v>
      </c>
      <c r="AO6" s="149"/>
      <c r="AP6" s="149"/>
      <c r="AQ6" s="149"/>
      <c r="AS6" s="149" t="s">
        <v>346</v>
      </c>
      <c r="AT6" s="149"/>
      <c r="AU6" s="149"/>
      <c r="AV6" s="149"/>
      <c r="AX6" s="149" t="s">
        <v>54</v>
      </c>
      <c r="AY6" s="149"/>
      <c r="AZ6" s="149"/>
      <c r="BA6" s="149"/>
      <c r="BC6" s="149" t="s">
        <v>350</v>
      </c>
      <c r="BD6" s="149"/>
      <c r="BE6" s="149"/>
      <c r="BF6" s="149"/>
      <c r="BH6" s="149" t="s">
        <v>351</v>
      </c>
      <c r="BI6" s="149"/>
      <c r="BJ6" s="149"/>
      <c r="BK6" s="149"/>
    </row>
    <row r="7" spans="1:63" s="16" customFormat="1" ht="59.25" customHeight="1" x14ac:dyDescent="0.3">
      <c r="A7" s="15">
        <v>3</v>
      </c>
      <c r="B7" s="155" t="s">
        <v>78</v>
      </c>
      <c r="C7" s="155"/>
      <c r="D7" s="155"/>
      <c r="E7" s="149" t="s">
        <v>47</v>
      </c>
      <c r="F7" s="149"/>
      <c r="G7" s="149"/>
      <c r="H7" s="149"/>
      <c r="J7" s="149" t="s">
        <v>47</v>
      </c>
      <c r="K7" s="149"/>
      <c r="L7" s="149"/>
      <c r="M7" s="149"/>
      <c r="O7" s="149" t="s">
        <v>47</v>
      </c>
      <c r="P7" s="149"/>
      <c r="Q7" s="149"/>
      <c r="R7" s="149"/>
      <c r="T7" s="149" t="s">
        <v>47</v>
      </c>
      <c r="U7" s="149"/>
      <c r="V7" s="149"/>
      <c r="W7" s="149"/>
      <c r="Y7" s="149" t="s">
        <v>47</v>
      </c>
      <c r="Z7" s="149"/>
      <c r="AA7" s="149"/>
      <c r="AB7" s="149"/>
      <c r="AD7" s="149" t="s">
        <v>47</v>
      </c>
      <c r="AE7" s="149"/>
      <c r="AF7" s="149"/>
      <c r="AG7" s="149"/>
      <c r="AI7" s="149" t="s">
        <v>47</v>
      </c>
      <c r="AJ7" s="149"/>
      <c r="AK7" s="149"/>
      <c r="AL7" s="149"/>
      <c r="AN7" s="149" t="s">
        <v>47</v>
      </c>
      <c r="AO7" s="149"/>
      <c r="AP7" s="149"/>
      <c r="AQ7" s="149"/>
      <c r="AS7" s="149" t="s">
        <v>47</v>
      </c>
      <c r="AT7" s="149"/>
      <c r="AU7" s="149"/>
      <c r="AV7" s="149"/>
      <c r="AX7" s="149" t="s">
        <v>47</v>
      </c>
      <c r="AY7" s="149"/>
      <c r="AZ7" s="149"/>
      <c r="BA7" s="149"/>
      <c r="BC7" s="149" t="s">
        <v>47</v>
      </c>
      <c r="BD7" s="149"/>
      <c r="BE7" s="149"/>
      <c r="BF7" s="149"/>
      <c r="BH7" s="149" t="s">
        <v>47</v>
      </c>
      <c r="BI7" s="149"/>
      <c r="BJ7" s="149"/>
      <c r="BK7" s="149"/>
    </row>
    <row r="8" spans="1:63" s="16" customFormat="1" ht="105" customHeight="1" x14ac:dyDescent="0.3">
      <c r="A8" s="15">
        <v>6</v>
      </c>
      <c r="B8" s="155" t="s">
        <v>17</v>
      </c>
      <c r="C8" s="155"/>
      <c r="D8" s="155"/>
      <c r="E8" s="149" t="s">
        <v>52</v>
      </c>
      <c r="F8" s="149"/>
      <c r="G8" s="149"/>
      <c r="H8" s="149"/>
      <c r="J8" s="149" t="s">
        <v>52</v>
      </c>
      <c r="K8" s="149"/>
      <c r="L8" s="149"/>
      <c r="M8" s="149"/>
      <c r="O8" s="149" t="s">
        <v>18</v>
      </c>
      <c r="P8" s="149"/>
      <c r="Q8" s="149"/>
      <c r="R8" s="149"/>
      <c r="T8" s="149" t="s">
        <v>18</v>
      </c>
      <c r="U8" s="149"/>
      <c r="V8" s="149"/>
      <c r="W8" s="149"/>
      <c r="Y8" s="149" t="s">
        <v>18</v>
      </c>
      <c r="Z8" s="149"/>
      <c r="AA8" s="149"/>
      <c r="AB8" s="149"/>
      <c r="AD8" s="149" t="s">
        <v>341</v>
      </c>
      <c r="AE8" s="149"/>
      <c r="AF8" s="149"/>
      <c r="AG8" s="149"/>
      <c r="AI8" s="149" t="s">
        <v>18</v>
      </c>
      <c r="AJ8" s="149"/>
      <c r="AK8" s="149"/>
      <c r="AL8" s="149"/>
      <c r="AN8" s="148" t="s">
        <v>400</v>
      </c>
      <c r="AO8" s="148"/>
      <c r="AP8" s="148"/>
      <c r="AQ8" s="148"/>
      <c r="AS8" s="148" t="s">
        <v>349</v>
      </c>
      <c r="AT8" s="148"/>
      <c r="AU8" s="148"/>
      <c r="AV8" s="148"/>
      <c r="AX8" s="149" t="s">
        <v>347</v>
      </c>
      <c r="AY8" s="149"/>
      <c r="AZ8" s="149"/>
      <c r="BA8" s="149"/>
      <c r="BC8" s="148" t="s">
        <v>349</v>
      </c>
      <c r="BD8" s="148"/>
      <c r="BE8" s="148"/>
      <c r="BF8" s="148"/>
      <c r="BH8" s="149" t="s">
        <v>352</v>
      </c>
      <c r="BI8" s="149"/>
      <c r="BJ8" s="149"/>
      <c r="BK8" s="149"/>
    </row>
    <row r="9" spans="1:63" s="16" customFormat="1" ht="84" customHeight="1" x14ac:dyDescent="0.3">
      <c r="A9" s="15">
        <v>7</v>
      </c>
      <c r="B9" s="155" t="s">
        <v>79</v>
      </c>
      <c r="C9" s="155"/>
      <c r="D9" s="155"/>
      <c r="E9" s="149" t="s">
        <v>339</v>
      </c>
      <c r="F9" s="149"/>
      <c r="G9" s="149"/>
      <c r="H9" s="149"/>
      <c r="J9" s="149" t="s">
        <v>339</v>
      </c>
      <c r="K9" s="149"/>
      <c r="L9" s="149"/>
      <c r="M9" s="149"/>
      <c r="O9" s="149" t="s">
        <v>339</v>
      </c>
      <c r="P9" s="149"/>
      <c r="Q9" s="149"/>
      <c r="R9" s="149"/>
      <c r="T9" s="149" t="s">
        <v>339</v>
      </c>
      <c r="U9" s="149"/>
      <c r="V9" s="149"/>
      <c r="W9" s="149"/>
      <c r="Y9" s="149" t="s">
        <v>339</v>
      </c>
      <c r="Z9" s="149"/>
      <c r="AA9" s="149"/>
      <c r="AB9" s="149"/>
      <c r="AD9" s="149" t="s">
        <v>339</v>
      </c>
      <c r="AE9" s="149"/>
      <c r="AF9" s="149"/>
      <c r="AG9" s="149"/>
      <c r="AI9" s="149" t="s">
        <v>339</v>
      </c>
      <c r="AJ9" s="149"/>
      <c r="AK9" s="149"/>
      <c r="AL9" s="149"/>
      <c r="AN9" s="149" t="s">
        <v>339</v>
      </c>
      <c r="AO9" s="149"/>
      <c r="AP9" s="149"/>
      <c r="AQ9" s="149"/>
      <c r="AS9" s="149" t="s">
        <v>339</v>
      </c>
      <c r="AT9" s="149"/>
      <c r="AU9" s="149"/>
      <c r="AV9" s="149"/>
      <c r="AX9" s="149" t="s">
        <v>339</v>
      </c>
      <c r="AY9" s="149"/>
      <c r="AZ9" s="149"/>
      <c r="BA9" s="149"/>
      <c r="BC9" s="149" t="s">
        <v>339</v>
      </c>
      <c r="BD9" s="149"/>
      <c r="BE9" s="149"/>
      <c r="BF9" s="149"/>
      <c r="BH9" s="149" t="s">
        <v>339</v>
      </c>
      <c r="BI9" s="149"/>
      <c r="BJ9" s="149"/>
      <c r="BK9" s="149"/>
    </row>
    <row r="10" spans="1:63" ht="15" customHeight="1" x14ac:dyDescent="0.3"/>
  </sheetData>
  <mergeCells count="91">
    <mergeCell ref="B9:D9"/>
    <mergeCell ref="E9:H9"/>
    <mergeCell ref="B8:D8"/>
    <mergeCell ref="E8:H8"/>
    <mergeCell ref="B2:D2"/>
    <mergeCell ref="E2:H2"/>
    <mergeCell ref="B4:D4"/>
    <mergeCell ref="E4:H4"/>
    <mergeCell ref="B6:D6"/>
    <mergeCell ref="E6:H6"/>
    <mergeCell ref="B5:D5"/>
    <mergeCell ref="E5:H5"/>
    <mergeCell ref="B7:D7"/>
    <mergeCell ref="E7:H7"/>
    <mergeCell ref="J9:M9"/>
    <mergeCell ref="O2:R2"/>
    <mergeCell ref="O4:R4"/>
    <mergeCell ref="O5:R5"/>
    <mergeCell ref="O6:R6"/>
    <mergeCell ref="O8:R8"/>
    <mergeCell ref="O9:R9"/>
    <mergeCell ref="J2:M2"/>
    <mergeCell ref="J4:M4"/>
    <mergeCell ref="J5:M5"/>
    <mergeCell ref="J6:M6"/>
    <mergeCell ref="J8:M8"/>
    <mergeCell ref="J7:M7"/>
    <mergeCell ref="O7:R7"/>
    <mergeCell ref="T9:W9"/>
    <mergeCell ref="T2:W2"/>
    <mergeCell ref="T4:W4"/>
    <mergeCell ref="T5:W5"/>
    <mergeCell ref="T6:W6"/>
    <mergeCell ref="T8:W8"/>
    <mergeCell ref="T7:W7"/>
    <mergeCell ref="Y8:AB8"/>
    <mergeCell ref="Y9:AB9"/>
    <mergeCell ref="AD2:AG2"/>
    <mergeCell ref="AD4:AG4"/>
    <mergeCell ref="AD5:AG5"/>
    <mergeCell ref="AD6:AG6"/>
    <mergeCell ref="AD7:AG7"/>
    <mergeCell ref="AD8:AG8"/>
    <mergeCell ref="AD9:AG9"/>
    <mergeCell ref="Y2:AB2"/>
    <mergeCell ref="Y4:AB4"/>
    <mergeCell ref="Y5:AB5"/>
    <mergeCell ref="Y6:AB6"/>
    <mergeCell ref="Y7:AB7"/>
    <mergeCell ref="AI8:AL8"/>
    <mergeCell ref="AI9:AL9"/>
    <mergeCell ref="AN2:AQ2"/>
    <mergeCell ref="AN4:AQ4"/>
    <mergeCell ref="AN5:AQ5"/>
    <mergeCell ref="AN6:AQ6"/>
    <mergeCell ref="AN7:AQ7"/>
    <mergeCell ref="AN8:AQ8"/>
    <mergeCell ref="AN9:AQ9"/>
    <mergeCell ref="AI2:AL2"/>
    <mergeCell ref="AI4:AL4"/>
    <mergeCell ref="AI5:AL5"/>
    <mergeCell ref="AI6:AL6"/>
    <mergeCell ref="AI7:AL7"/>
    <mergeCell ref="AS8:AV8"/>
    <mergeCell ref="AS9:AV9"/>
    <mergeCell ref="AX2:BA2"/>
    <mergeCell ref="AX4:BA4"/>
    <mergeCell ref="AX5:BA5"/>
    <mergeCell ref="AX6:BA6"/>
    <mergeCell ref="AX7:BA7"/>
    <mergeCell ref="AX8:BA8"/>
    <mergeCell ref="AX9:BA9"/>
    <mergeCell ref="AS2:AV2"/>
    <mergeCell ref="AS4:AV4"/>
    <mergeCell ref="AS5:AV5"/>
    <mergeCell ref="AS6:AV6"/>
    <mergeCell ref="AS7:AV7"/>
    <mergeCell ref="BC8:BF8"/>
    <mergeCell ref="BC9:BF9"/>
    <mergeCell ref="BH2:BK2"/>
    <mergeCell ref="BH4:BK4"/>
    <mergeCell ref="BH5:BK5"/>
    <mergeCell ref="BH6:BK6"/>
    <mergeCell ref="BH7:BK7"/>
    <mergeCell ref="BH8:BK8"/>
    <mergeCell ref="BH9:BK9"/>
    <mergeCell ref="BC2:BF2"/>
    <mergeCell ref="BC4:BF4"/>
    <mergeCell ref="BC5:BF5"/>
    <mergeCell ref="BC6:BF6"/>
    <mergeCell ref="BC7:BF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Q113"/>
  <sheetViews>
    <sheetView topLeftCell="A100" zoomScale="90" zoomScaleNormal="90" workbookViewId="0">
      <pane xSplit="6" topLeftCell="BC1" activePane="topRight" state="frozen"/>
      <selection pane="topRight" activeCell="B9" sqref="B9"/>
    </sheetView>
  </sheetViews>
  <sheetFormatPr baseColWidth="10" defaultColWidth="11.44140625" defaultRowHeight="14.4" x14ac:dyDescent="0.3"/>
  <cols>
    <col min="1" max="1" width="6.44140625" style="27" customWidth="1"/>
    <col min="2" max="2" width="27.6640625" style="80" customWidth="1"/>
    <col min="3" max="3" width="8.21875" style="4" customWidth="1"/>
    <col min="4" max="4" width="11.109375" style="36" customWidth="1"/>
    <col min="5" max="5" width="11.77734375" style="28" customWidth="1"/>
    <col min="6" max="6" width="13.6640625" style="36" customWidth="1"/>
    <col min="7" max="7" width="2.44140625" style="29" customWidth="1"/>
    <col min="8" max="8" width="15.109375" style="48" customWidth="1"/>
    <col min="9" max="10" width="11.5546875" style="48" customWidth="1"/>
    <col min="11" max="11" width="11.109375" style="48" bestFit="1" customWidth="1"/>
    <col min="12" max="12" width="3.6640625" style="4" customWidth="1"/>
    <col min="13" max="13" width="15.109375" style="48" customWidth="1"/>
    <col min="14" max="15" width="11.5546875" style="48" customWidth="1"/>
    <col min="16" max="16" width="11.109375" style="48" bestFit="1" customWidth="1"/>
    <col min="17" max="17" width="3.6640625" style="4" customWidth="1"/>
    <col min="18" max="18" width="15.109375" style="48" customWidth="1"/>
    <col min="19" max="20" width="11.5546875" style="48" customWidth="1"/>
    <col min="21" max="21" width="11.109375" style="48" bestFit="1" customWidth="1"/>
    <col min="22" max="22" width="3.6640625" style="4" customWidth="1"/>
    <col min="23" max="23" width="15.109375" style="48" customWidth="1"/>
    <col min="24" max="25" width="11.5546875" style="48" customWidth="1"/>
    <col min="26" max="26" width="11.109375" style="48" bestFit="1" customWidth="1"/>
    <col min="27" max="27" width="3.6640625" style="4" customWidth="1"/>
    <col min="28" max="28" width="15.109375" style="48" customWidth="1"/>
    <col min="29" max="30" width="11.5546875" style="48" customWidth="1"/>
    <col min="31" max="31" width="11.109375" style="48" bestFit="1" customWidth="1"/>
    <col min="32" max="32" width="3.6640625" style="4" customWidth="1"/>
    <col min="33" max="33" width="15.109375" style="48" customWidth="1"/>
    <col min="34" max="35" width="11.5546875" style="48" customWidth="1"/>
    <col min="36" max="36" width="11.109375" style="48" bestFit="1" customWidth="1"/>
    <col min="37" max="37" width="3.6640625" style="4" customWidth="1"/>
    <col min="38" max="38" width="15.109375" style="48" customWidth="1"/>
    <col min="39" max="40" width="11.5546875" style="48" customWidth="1"/>
    <col min="41" max="41" width="11.109375" style="48" bestFit="1" customWidth="1"/>
    <col min="42" max="42" width="3.6640625" style="4" customWidth="1"/>
    <col min="43" max="43" width="15.109375" style="48" customWidth="1"/>
    <col min="44" max="46" width="11.5546875" style="48" customWidth="1"/>
    <col min="47" max="47" width="11.109375" style="48" bestFit="1" customWidth="1"/>
    <col min="48" max="48" width="3.6640625" style="4" customWidth="1"/>
    <col min="49" max="49" width="15.109375" style="48" customWidth="1"/>
    <col min="50" max="52" width="11.5546875" style="48" customWidth="1"/>
    <col min="53" max="53" width="11.109375" style="48" bestFit="1" customWidth="1"/>
    <col min="54" max="54" width="3.6640625" style="4" customWidth="1"/>
    <col min="55" max="55" width="15.109375" style="48" customWidth="1"/>
    <col min="56" max="57" width="11.5546875" style="48" customWidth="1"/>
    <col min="58" max="58" width="11.109375" style="48" bestFit="1" customWidth="1"/>
    <col min="59" max="59" width="3.6640625" style="4" customWidth="1"/>
    <col min="60" max="60" width="15.109375" style="48" customWidth="1"/>
    <col min="61" max="63" width="11.5546875" style="48" customWidth="1"/>
    <col min="64" max="64" width="11.109375" style="48" bestFit="1" customWidth="1"/>
    <col min="65" max="65" width="3.6640625" style="4" customWidth="1"/>
    <col min="66" max="66" width="15.109375" style="48" customWidth="1"/>
    <col min="67" max="68" width="11.5546875" style="48" customWidth="1"/>
    <col min="69" max="69" width="11.109375" style="48" bestFit="1" customWidth="1"/>
    <col min="70" max="70" width="3.6640625" style="4" customWidth="1"/>
    <col min="71" max="16384" width="11.44140625" style="4"/>
  </cols>
  <sheetData>
    <row r="1" spans="1:69" x14ac:dyDescent="0.3">
      <c r="A1" s="63"/>
      <c r="B1" s="79"/>
      <c r="C1" s="63"/>
      <c r="D1" s="62"/>
      <c r="E1" s="63"/>
      <c r="F1" s="46"/>
    </row>
    <row r="2" spans="1:69" x14ac:dyDescent="0.3">
      <c r="A2" s="184" t="s">
        <v>28</v>
      </c>
      <c r="B2" s="184"/>
      <c r="C2" s="184"/>
      <c r="D2" s="184"/>
      <c r="E2" s="184"/>
      <c r="F2" s="184"/>
      <c r="H2" s="150" t="s">
        <v>22</v>
      </c>
      <c r="I2" s="150"/>
      <c r="J2" s="150"/>
      <c r="K2" s="150"/>
      <c r="M2" s="150" t="s">
        <v>22</v>
      </c>
      <c r="N2" s="150"/>
      <c r="O2" s="150"/>
      <c r="P2" s="150"/>
      <c r="R2" s="150" t="s">
        <v>22</v>
      </c>
      <c r="S2" s="150"/>
      <c r="T2" s="150"/>
      <c r="U2" s="150"/>
      <c r="W2" s="150" t="s">
        <v>22</v>
      </c>
      <c r="X2" s="150"/>
      <c r="Y2" s="150"/>
      <c r="Z2" s="150"/>
      <c r="AB2" s="150" t="s">
        <v>22</v>
      </c>
      <c r="AC2" s="150"/>
      <c r="AD2" s="150"/>
      <c r="AE2" s="150"/>
      <c r="AG2" s="150" t="s">
        <v>22</v>
      </c>
      <c r="AH2" s="150"/>
      <c r="AI2" s="150"/>
      <c r="AJ2" s="150"/>
      <c r="AL2" s="150" t="s">
        <v>22</v>
      </c>
      <c r="AM2" s="150"/>
      <c r="AN2" s="150"/>
      <c r="AO2" s="150"/>
      <c r="AQ2" s="150" t="s">
        <v>22</v>
      </c>
      <c r="AR2" s="150"/>
      <c r="AS2" s="150"/>
      <c r="AT2" s="150"/>
      <c r="AU2" s="150"/>
      <c r="AW2" s="150" t="s">
        <v>22</v>
      </c>
      <c r="AX2" s="150"/>
      <c r="AY2" s="150"/>
      <c r="AZ2" s="150"/>
      <c r="BA2" s="150"/>
      <c r="BC2" s="150" t="s">
        <v>22</v>
      </c>
      <c r="BD2" s="150"/>
      <c r="BE2" s="150"/>
      <c r="BF2" s="150"/>
      <c r="BH2" s="150" t="s">
        <v>22</v>
      </c>
      <c r="BI2" s="150"/>
      <c r="BJ2" s="150"/>
      <c r="BK2" s="150"/>
      <c r="BL2" s="150"/>
      <c r="BN2" s="150" t="s">
        <v>22</v>
      </c>
      <c r="BO2" s="150"/>
      <c r="BP2" s="150"/>
      <c r="BQ2" s="150"/>
    </row>
    <row r="3" spans="1:69" x14ac:dyDescent="0.3">
      <c r="A3" s="185" t="str">
        <f>+F111</f>
        <v>5,542,540.67</v>
      </c>
      <c r="B3" s="184"/>
      <c r="C3" s="184"/>
      <c r="D3" s="184"/>
      <c r="E3" s="184"/>
      <c r="F3" s="184"/>
      <c r="H3" s="150">
        <f>+J111</f>
        <v>5047816.0769999996</v>
      </c>
      <c r="I3" s="150"/>
      <c r="J3" s="150"/>
      <c r="K3" s="150"/>
      <c r="M3" s="150">
        <f>+O111</f>
        <v>5081787.1260000002</v>
      </c>
      <c r="N3" s="150"/>
      <c r="O3" s="150"/>
      <c r="P3" s="150"/>
      <c r="R3" s="150">
        <f>+T111</f>
        <v>5303540.4749999996</v>
      </c>
      <c r="S3" s="150"/>
      <c r="T3" s="150"/>
      <c r="U3" s="150"/>
      <c r="W3" s="150">
        <f>+Y111</f>
        <v>5024365.551</v>
      </c>
      <c r="X3" s="150"/>
      <c r="Y3" s="150"/>
      <c r="Z3" s="150"/>
      <c r="AB3" s="150">
        <f>+AD111</f>
        <v>5435581.9301549997</v>
      </c>
      <c r="AC3" s="150"/>
      <c r="AD3" s="150"/>
      <c r="AE3" s="150"/>
      <c r="AG3" s="150">
        <f>+AI111</f>
        <v>5348259.9000000004</v>
      </c>
      <c r="AH3" s="150"/>
      <c r="AI3" s="150"/>
      <c r="AJ3" s="150"/>
      <c r="AL3" s="150">
        <f>+AN111</f>
        <v>5421213.4545</v>
      </c>
      <c r="AM3" s="150"/>
      <c r="AN3" s="150"/>
      <c r="AO3" s="150"/>
      <c r="AQ3" s="150">
        <f>+AS111</f>
        <v>5460672.6179999998</v>
      </c>
      <c r="AR3" s="150"/>
      <c r="AS3" s="150"/>
      <c r="AT3" s="150"/>
      <c r="AU3" s="150"/>
      <c r="AW3" s="150">
        <f>+AY111</f>
        <v>5430032.9369999999</v>
      </c>
      <c r="AX3" s="150"/>
      <c r="AY3" s="150"/>
      <c r="AZ3" s="150"/>
      <c r="BA3" s="150"/>
      <c r="BC3" s="150">
        <f>+BE111</f>
        <v>5440926.6675000004</v>
      </c>
      <c r="BD3" s="150"/>
      <c r="BE3" s="150"/>
      <c r="BF3" s="150"/>
      <c r="BH3" s="150">
        <f>+BJ111</f>
        <v>5427389.0564999999</v>
      </c>
      <c r="BI3" s="150"/>
      <c r="BJ3" s="150"/>
      <c r="BK3" s="150"/>
      <c r="BL3" s="150"/>
      <c r="BN3" s="150">
        <f>+BP111</f>
        <v>5425183.8585000001</v>
      </c>
      <c r="BO3" s="150"/>
      <c r="BP3" s="150"/>
      <c r="BQ3" s="150"/>
    </row>
    <row r="4" spans="1:69" x14ac:dyDescent="0.3">
      <c r="A4" s="63"/>
      <c r="B4" s="79"/>
      <c r="C4" s="63"/>
      <c r="D4" s="62"/>
      <c r="E4" s="63"/>
    </row>
    <row r="5" spans="1:69" ht="15" thickBot="1" x14ac:dyDescent="0.35">
      <c r="A5" s="63"/>
      <c r="B5" s="79"/>
      <c r="C5" s="63"/>
      <c r="D5" s="62"/>
      <c r="E5" s="63"/>
      <c r="H5" s="169" t="str">
        <f>+PUNTAJE!B5</f>
        <v>JHON JAIRO GALINDEZ SANTANDER</v>
      </c>
      <c r="I5" s="170"/>
      <c r="J5" s="170"/>
      <c r="K5" s="171"/>
      <c r="M5" s="169" t="str">
        <f>+PUNTAJE!B6</f>
        <v>CONALCRETO SAS</v>
      </c>
      <c r="N5" s="170"/>
      <c r="O5" s="170"/>
      <c r="P5" s="171"/>
      <c r="R5" s="169" t="str">
        <f>+PUNTAJE!B7</f>
        <v>RAFAEL EDUARDO GOMEZ GUTIERREZ</v>
      </c>
      <c r="S5" s="170"/>
      <c r="T5" s="170"/>
      <c r="U5" s="171"/>
      <c r="W5" s="169" t="str">
        <f>+PUNTAJE!B8</f>
        <v>FRANCISCO ROBERTO LOPEZ BENAVIDES</v>
      </c>
      <c r="X5" s="170"/>
      <c r="Y5" s="170"/>
      <c r="Z5" s="171"/>
      <c r="AB5" s="169" t="str">
        <f>+PUNTAJE!B9</f>
        <v>CONSORCIO UNAR DCS</v>
      </c>
      <c r="AC5" s="170"/>
      <c r="AD5" s="170"/>
      <c r="AE5" s="171"/>
      <c r="AG5" s="177" t="str">
        <f>+PUNTAJE!B10</f>
        <v>SERVICIOS BIOMEDICOS DE NARIÑO SAS</v>
      </c>
      <c r="AH5" s="178"/>
      <c r="AI5" s="178"/>
      <c r="AJ5" s="179"/>
      <c r="AL5" s="169" t="str">
        <f>+PUNTAJE!B11</f>
        <v>WRUSSY INGENIEROS SAS</v>
      </c>
      <c r="AM5" s="170"/>
      <c r="AN5" s="170"/>
      <c r="AO5" s="171"/>
      <c r="AQ5" s="172" t="str">
        <f>+PUNTAJE!B12</f>
        <v>TRANSFORMAR INGENIEROS SAS</v>
      </c>
      <c r="AR5" s="173"/>
      <c r="AS5" s="173"/>
      <c r="AT5" s="173"/>
      <c r="AU5" s="174"/>
      <c r="AW5" s="172" t="str">
        <f>+PUNTAJE!B13</f>
        <v>ALVARO ANDRES CUARTAS ROBAYO</v>
      </c>
      <c r="AX5" s="173"/>
      <c r="AY5" s="173"/>
      <c r="AZ5" s="173"/>
      <c r="BA5" s="174"/>
      <c r="BC5" s="169" t="str">
        <f>+PUNTAJE!B14</f>
        <v>CONSORCIO SAN JUAN DE PASTO 2022</v>
      </c>
      <c r="BD5" s="170"/>
      <c r="BE5" s="170"/>
      <c r="BF5" s="171"/>
      <c r="BH5" s="172" t="str">
        <f>+PUNTAJE!B15</f>
        <v>CONSORCIO 3C</v>
      </c>
      <c r="BI5" s="173"/>
      <c r="BJ5" s="173"/>
      <c r="BK5" s="173"/>
      <c r="BL5" s="174"/>
      <c r="BN5" s="169" t="str">
        <f>+PUNTAJE!B16</f>
        <v>CONSORCIO SAN JUAN</v>
      </c>
      <c r="BO5" s="170"/>
      <c r="BP5" s="170"/>
      <c r="BQ5" s="171"/>
    </row>
    <row r="6" spans="1:69" ht="43.8" thickBot="1" x14ac:dyDescent="0.35">
      <c r="A6" s="64" t="s">
        <v>48</v>
      </c>
      <c r="B6" s="65" t="s">
        <v>90</v>
      </c>
      <c r="C6" s="65" t="s">
        <v>91</v>
      </c>
      <c r="D6" s="66" t="s">
        <v>92</v>
      </c>
      <c r="E6" s="65" t="s">
        <v>93</v>
      </c>
      <c r="F6" s="66" t="s">
        <v>94</v>
      </c>
      <c r="H6" s="89" t="s">
        <v>93</v>
      </c>
      <c r="I6" s="89" t="s">
        <v>94</v>
      </c>
      <c r="J6" s="107" t="s">
        <v>330</v>
      </c>
      <c r="K6" s="95" t="s">
        <v>51</v>
      </c>
      <c r="M6" s="89" t="s">
        <v>93</v>
      </c>
      <c r="N6" s="89" t="s">
        <v>94</v>
      </c>
      <c r="O6" s="94" t="s">
        <v>330</v>
      </c>
      <c r="P6" s="95" t="s">
        <v>51</v>
      </c>
      <c r="R6" s="89" t="s">
        <v>93</v>
      </c>
      <c r="S6" s="89" t="s">
        <v>94</v>
      </c>
      <c r="T6" s="107" t="s">
        <v>330</v>
      </c>
      <c r="U6" s="105" t="s">
        <v>51</v>
      </c>
      <c r="W6" s="89" t="s">
        <v>93</v>
      </c>
      <c r="X6" s="89" t="s">
        <v>94</v>
      </c>
      <c r="Y6" s="107" t="s">
        <v>330</v>
      </c>
      <c r="Z6" s="105" t="s">
        <v>51</v>
      </c>
      <c r="AB6" s="89" t="s">
        <v>93</v>
      </c>
      <c r="AC6" s="89" t="s">
        <v>94</v>
      </c>
      <c r="AD6" s="107" t="s">
        <v>330</v>
      </c>
      <c r="AE6" s="105" t="s">
        <v>51</v>
      </c>
      <c r="AG6" s="89" t="s">
        <v>93</v>
      </c>
      <c r="AH6" s="89" t="s">
        <v>94</v>
      </c>
      <c r="AI6" s="94" t="s">
        <v>330</v>
      </c>
      <c r="AJ6" s="95" t="s">
        <v>51</v>
      </c>
      <c r="AL6" s="89" t="s">
        <v>93</v>
      </c>
      <c r="AM6" s="89" t="s">
        <v>94</v>
      </c>
      <c r="AN6" s="107" t="s">
        <v>330</v>
      </c>
      <c r="AO6" s="105" t="s">
        <v>51</v>
      </c>
      <c r="AQ6" s="93" t="s">
        <v>93</v>
      </c>
      <c r="AR6" s="93" t="s">
        <v>94</v>
      </c>
      <c r="AS6" s="109" t="s">
        <v>330</v>
      </c>
      <c r="AT6" s="109" t="s">
        <v>344</v>
      </c>
      <c r="AU6" s="110" t="s">
        <v>51</v>
      </c>
      <c r="AW6" s="89" t="s">
        <v>93</v>
      </c>
      <c r="AX6" s="89" t="s">
        <v>94</v>
      </c>
      <c r="AY6" s="94" t="s">
        <v>330</v>
      </c>
      <c r="AZ6" s="94" t="s">
        <v>344</v>
      </c>
      <c r="BA6" s="95" t="s">
        <v>51</v>
      </c>
      <c r="BC6" s="89" t="s">
        <v>93</v>
      </c>
      <c r="BD6" s="89" t="s">
        <v>94</v>
      </c>
      <c r="BE6" s="94" t="s">
        <v>330</v>
      </c>
      <c r="BF6" s="95" t="s">
        <v>51</v>
      </c>
      <c r="BH6" s="89" t="s">
        <v>93</v>
      </c>
      <c r="BI6" s="89" t="s">
        <v>94</v>
      </c>
      <c r="BJ6" s="107" t="s">
        <v>330</v>
      </c>
      <c r="BK6" s="107"/>
      <c r="BL6" s="105" t="s">
        <v>51</v>
      </c>
      <c r="BN6" s="89" t="s">
        <v>93</v>
      </c>
      <c r="BO6" s="89" t="s">
        <v>94</v>
      </c>
      <c r="BP6" s="94" t="s">
        <v>330</v>
      </c>
      <c r="BQ6" s="95" t="s">
        <v>51</v>
      </c>
    </row>
    <row r="7" spans="1:69" ht="15" thickBot="1" x14ac:dyDescent="0.25">
      <c r="A7" s="67">
        <v>1</v>
      </c>
      <c r="B7" s="68" t="s">
        <v>95</v>
      </c>
      <c r="C7" s="81"/>
      <c r="D7" s="101"/>
      <c r="E7" s="82"/>
      <c r="F7" s="82"/>
      <c r="H7" s="96"/>
      <c r="I7" s="96"/>
      <c r="J7" s="108"/>
      <c r="K7" s="97" t="s">
        <v>331</v>
      </c>
      <c r="M7" s="96"/>
      <c r="N7" s="96"/>
      <c r="O7" s="108"/>
      <c r="P7" s="97" t="s">
        <v>331</v>
      </c>
      <c r="R7" s="96"/>
      <c r="S7" s="96"/>
      <c r="T7" s="108"/>
      <c r="U7" s="97" t="s">
        <v>331</v>
      </c>
      <c r="W7" s="96"/>
      <c r="X7" s="96"/>
      <c r="Y7" s="108"/>
      <c r="Z7" s="97" t="s">
        <v>331</v>
      </c>
      <c r="AB7" s="96"/>
      <c r="AC7" s="96"/>
      <c r="AD7" s="108"/>
      <c r="AE7" s="97" t="s">
        <v>331</v>
      </c>
      <c r="AG7" s="96"/>
      <c r="AH7" s="96"/>
      <c r="AI7" s="108"/>
      <c r="AJ7" s="97" t="s">
        <v>331</v>
      </c>
      <c r="AL7" s="96"/>
      <c r="AM7" s="96"/>
      <c r="AN7" s="108"/>
      <c r="AO7" s="97" t="s">
        <v>331</v>
      </c>
      <c r="AQ7" s="96"/>
      <c r="AR7" s="96"/>
      <c r="AS7" s="108"/>
      <c r="AT7" s="108"/>
      <c r="AU7" s="97" t="s">
        <v>331</v>
      </c>
      <c r="AW7" s="96"/>
      <c r="AX7" s="96"/>
      <c r="AY7" s="108"/>
      <c r="AZ7" s="108"/>
      <c r="BA7" s="97" t="s">
        <v>331</v>
      </c>
      <c r="BC7" s="96"/>
      <c r="BD7" s="96"/>
      <c r="BE7" s="108"/>
      <c r="BF7" s="97" t="s">
        <v>331</v>
      </c>
      <c r="BH7" s="96"/>
      <c r="BI7" s="96"/>
      <c r="BJ7" s="108"/>
      <c r="BK7" s="108"/>
      <c r="BL7" s="97" t="s">
        <v>331</v>
      </c>
      <c r="BN7" s="96"/>
      <c r="BO7" s="96"/>
      <c r="BP7" s="108"/>
      <c r="BQ7" s="97" t="s">
        <v>331</v>
      </c>
    </row>
    <row r="8" spans="1:69" ht="46.2" thickBot="1" x14ac:dyDescent="0.3">
      <c r="A8" s="69" t="s">
        <v>96</v>
      </c>
      <c r="B8" s="70" t="s">
        <v>97</v>
      </c>
      <c r="C8" s="71" t="s">
        <v>98</v>
      </c>
      <c r="D8" s="102">
        <v>1</v>
      </c>
      <c r="E8" s="72" t="s">
        <v>99</v>
      </c>
      <c r="F8" s="73">
        <v>75500</v>
      </c>
      <c r="H8" s="98">
        <v>68705</v>
      </c>
      <c r="I8" s="90">
        <v>68705</v>
      </c>
      <c r="J8" s="106">
        <f t="shared" ref="J8:J16" si="0">+H8*D8</f>
        <v>68705</v>
      </c>
      <c r="K8" s="106">
        <f>+I8-J8</f>
        <v>0</v>
      </c>
      <c r="M8" s="98">
        <v>69234</v>
      </c>
      <c r="N8" s="90">
        <v>69234</v>
      </c>
      <c r="O8" s="106">
        <f>+M8*D8</f>
        <v>69234</v>
      </c>
      <c r="P8" s="106">
        <f>+N8-O8</f>
        <v>0</v>
      </c>
      <c r="R8" s="98">
        <v>72350</v>
      </c>
      <c r="S8" s="90">
        <v>72350</v>
      </c>
      <c r="T8" s="106">
        <f>+R8*D8</f>
        <v>72350</v>
      </c>
      <c r="U8" s="106">
        <f>+S8-T8</f>
        <v>0</v>
      </c>
      <c r="W8" s="98">
        <v>68479</v>
      </c>
      <c r="X8" s="90">
        <v>68479</v>
      </c>
      <c r="Y8" s="106">
        <f>+W8*D8</f>
        <v>68479</v>
      </c>
      <c r="Z8" s="106">
        <f>+X8-Y8</f>
        <v>0</v>
      </c>
      <c r="AB8" s="98">
        <v>65000</v>
      </c>
      <c r="AC8" s="90">
        <v>65000</v>
      </c>
      <c r="AD8" s="106">
        <f>+AB8*D8</f>
        <v>65000</v>
      </c>
      <c r="AE8" s="106">
        <f>+AC8-AD8</f>
        <v>0</v>
      </c>
      <c r="AG8" s="98">
        <v>75000</v>
      </c>
      <c r="AH8" s="90">
        <v>75000</v>
      </c>
      <c r="AI8" s="106">
        <f>+AG8*D8</f>
        <v>75000</v>
      </c>
      <c r="AJ8" s="106">
        <f>+AH8-AI8</f>
        <v>0</v>
      </c>
      <c r="AL8" s="98">
        <v>73847</v>
      </c>
      <c r="AM8" s="90">
        <v>73847</v>
      </c>
      <c r="AN8" s="106">
        <f>+AL8*D8</f>
        <v>73847</v>
      </c>
      <c r="AO8" s="106">
        <f>+AM8-AN8</f>
        <v>0</v>
      </c>
      <c r="AQ8" s="98">
        <v>75000</v>
      </c>
      <c r="AR8" s="90">
        <v>75000</v>
      </c>
      <c r="AS8" s="106">
        <f>+AQ8*D8</f>
        <v>75000</v>
      </c>
      <c r="AT8" s="106"/>
      <c r="AU8" s="106">
        <f>+AR8-AS8</f>
        <v>0</v>
      </c>
      <c r="AW8" s="98">
        <v>73967</v>
      </c>
      <c r="AX8" s="90">
        <v>73967</v>
      </c>
      <c r="AY8" s="106">
        <f>+AW8*D8</f>
        <v>73967</v>
      </c>
      <c r="AZ8" s="106"/>
      <c r="BA8" s="106">
        <f>+AX8-AY8</f>
        <v>0</v>
      </c>
      <c r="BC8" s="98">
        <v>74116</v>
      </c>
      <c r="BD8" s="90">
        <v>74116</v>
      </c>
      <c r="BE8" s="106">
        <f>+BC8*D8</f>
        <v>74116</v>
      </c>
      <c r="BF8" s="106">
        <f>+BD8-BE8</f>
        <v>0</v>
      </c>
      <c r="BH8" s="98">
        <v>73932</v>
      </c>
      <c r="BI8" s="90">
        <v>73932</v>
      </c>
      <c r="BJ8" s="106">
        <f>+BH8*D8</f>
        <v>73932</v>
      </c>
      <c r="BK8" s="106"/>
      <c r="BL8" s="106">
        <f>+BI8-BJ8</f>
        <v>0</v>
      </c>
      <c r="BN8" s="98">
        <v>73901</v>
      </c>
      <c r="BO8" s="90">
        <v>73901</v>
      </c>
      <c r="BP8" s="106">
        <f>+BN8*D8</f>
        <v>73901</v>
      </c>
      <c r="BQ8" s="106">
        <f>+BO8-BP8</f>
        <v>0</v>
      </c>
    </row>
    <row r="9" spans="1:69" ht="34.799999999999997" thickBot="1" x14ac:dyDescent="0.3">
      <c r="A9" s="69" t="s">
        <v>100</v>
      </c>
      <c r="B9" s="70" t="s">
        <v>101</v>
      </c>
      <c r="C9" s="71" t="s">
        <v>98</v>
      </c>
      <c r="D9" s="102">
        <v>1</v>
      </c>
      <c r="E9" s="72" t="s">
        <v>102</v>
      </c>
      <c r="F9" s="73">
        <v>76170</v>
      </c>
      <c r="H9" s="98">
        <v>69315</v>
      </c>
      <c r="I9" s="90">
        <v>69315</v>
      </c>
      <c r="J9" s="106">
        <f t="shared" si="0"/>
        <v>69315</v>
      </c>
      <c r="K9" s="106">
        <f t="shared" ref="K9:K72" si="1">+I9-J9</f>
        <v>0</v>
      </c>
      <c r="M9" s="98">
        <v>69848</v>
      </c>
      <c r="N9" s="90">
        <v>69848</v>
      </c>
      <c r="O9" s="106">
        <f>+M9*D9</f>
        <v>69848</v>
      </c>
      <c r="P9" s="106">
        <f t="shared" ref="P9:P16" si="2">+N9-O9</f>
        <v>0</v>
      </c>
      <c r="R9" s="98">
        <v>73000</v>
      </c>
      <c r="S9" s="90">
        <v>73000</v>
      </c>
      <c r="T9" s="106">
        <f t="shared" ref="T9:T72" si="3">+R9*D9</f>
        <v>73000</v>
      </c>
      <c r="U9" s="106">
        <f t="shared" ref="U9:U16" si="4">+S9-T9</f>
        <v>0</v>
      </c>
      <c r="W9" s="98">
        <v>69086</v>
      </c>
      <c r="X9" s="90">
        <v>69086</v>
      </c>
      <c r="Y9" s="106">
        <f t="shared" ref="Y9:Y72" si="5">+W9*D9</f>
        <v>69086</v>
      </c>
      <c r="Z9" s="106">
        <f t="shared" ref="Z9:Z16" si="6">+X9-Y9</f>
        <v>0</v>
      </c>
      <c r="AB9" s="98">
        <v>70000</v>
      </c>
      <c r="AC9" s="90">
        <v>70000</v>
      </c>
      <c r="AD9" s="106">
        <f t="shared" ref="AD9:AD72" si="7">+AB9*D9</f>
        <v>70000</v>
      </c>
      <c r="AE9" s="106">
        <f t="shared" ref="AE9:AE16" si="8">+AC9-AD9</f>
        <v>0</v>
      </c>
      <c r="AG9" s="98">
        <v>73000</v>
      </c>
      <c r="AH9" s="90">
        <v>73000</v>
      </c>
      <c r="AI9" s="106">
        <f t="shared" ref="AI9:AI72" si="9">+AG9*D9</f>
        <v>73000</v>
      </c>
      <c r="AJ9" s="106">
        <f t="shared" ref="AJ9:AJ16" si="10">+AH9-AI9</f>
        <v>0</v>
      </c>
      <c r="AL9" s="98">
        <v>74503</v>
      </c>
      <c r="AM9" s="90">
        <v>74503</v>
      </c>
      <c r="AN9" s="106">
        <f t="shared" ref="AN9:AN72" si="11">+AL9*D9</f>
        <v>74503</v>
      </c>
      <c r="AO9" s="106">
        <f t="shared" ref="AO9:AO16" si="12">+AM9-AN9</f>
        <v>0</v>
      </c>
      <c r="AQ9" s="98">
        <v>75500</v>
      </c>
      <c r="AR9" s="90">
        <v>75500</v>
      </c>
      <c r="AS9" s="106">
        <f t="shared" ref="AS9:AS72" si="13">+AQ9*D9</f>
        <v>75500</v>
      </c>
      <c r="AT9" s="106"/>
      <c r="AU9" s="106">
        <f t="shared" ref="AU9:AU16" si="14">+AR9-AS9</f>
        <v>0</v>
      </c>
      <c r="AW9" s="98">
        <v>74624</v>
      </c>
      <c r="AX9" s="90">
        <v>74624</v>
      </c>
      <c r="AY9" s="106">
        <f t="shared" ref="AY9:AY72" si="15">+AW9*D9</f>
        <v>74624</v>
      </c>
      <c r="AZ9" s="106"/>
      <c r="BA9" s="106">
        <f t="shared" ref="BA9:BA16" si="16">+AX9-AY9</f>
        <v>0</v>
      </c>
      <c r="BC9" s="98">
        <v>74774</v>
      </c>
      <c r="BD9" s="90">
        <v>74774</v>
      </c>
      <c r="BE9" s="106">
        <f t="shared" ref="BE9:BE72" si="17">+BC9*D9</f>
        <v>74774</v>
      </c>
      <c r="BF9" s="106">
        <f t="shared" ref="BF9:BF16" si="18">+BD9-BE9</f>
        <v>0</v>
      </c>
      <c r="BH9" s="98">
        <v>74588</v>
      </c>
      <c r="BI9" s="90">
        <v>74588</v>
      </c>
      <c r="BJ9" s="106">
        <f t="shared" ref="BJ9:BJ72" si="19">+BH9*D9</f>
        <v>74588</v>
      </c>
      <c r="BK9" s="106"/>
      <c r="BL9" s="106">
        <f t="shared" ref="BL9:BL16" si="20">+BI9-BJ9</f>
        <v>0</v>
      </c>
      <c r="BN9" s="98">
        <v>74557</v>
      </c>
      <c r="BO9" s="90">
        <v>74557</v>
      </c>
      <c r="BP9" s="106">
        <f t="shared" ref="BP9:BP72" si="21">+BN9*D9</f>
        <v>74557</v>
      </c>
      <c r="BQ9" s="106">
        <f t="shared" ref="BQ9:BQ16" si="22">+BO9-BP9</f>
        <v>0</v>
      </c>
    </row>
    <row r="10" spans="1:69" ht="23.4" thickBot="1" x14ac:dyDescent="0.3">
      <c r="A10" s="69" t="s">
        <v>103</v>
      </c>
      <c r="B10" s="70" t="s">
        <v>104</v>
      </c>
      <c r="C10" s="71" t="s">
        <v>98</v>
      </c>
      <c r="D10" s="102">
        <v>1</v>
      </c>
      <c r="E10" s="72" t="s">
        <v>105</v>
      </c>
      <c r="F10" s="73">
        <v>9548.8700000000008</v>
      </c>
      <c r="H10" s="98">
        <v>8689</v>
      </c>
      <c r="I10" s="90">
        <v>8689</v>
      </c>
      <c r="J10" s="106">
        <f t="shared" si="0"/>
        <v>8689</v>
      </c>
      <c r="K10" s="106">
        <f t="shared" si="1"/>
        <v>0</v>
      </c>
      <c r="M10" s="98">
        <v>8756</v>
      </c>
      <c r="N10" s="90">
        <v>8756</v>
      </c>
      <c r="O10" s="106">
        <f t="shared" ref="O10:O39" si="23">+M10*D10</f>
        <v>8756</v>
      </c>
      <c r="P10" s="106">
        <f t="shared" si="2"/>
        <v>0</v>
      </c>
      <c r="R10" s="98">
        <v>9150</v>
      </c>
      <c r="S10" s="90">
        <v>9150</v>
      </c>
      <c r="T10" s="106">
        <f t="shared" si="3"/>
        <v>9150</v>
      </c>
      <c r="U10" s="106">
        <f t="shared" si="4"/>
        <v>0</v>
      </c>
      <c r="W10" s="98">
        <v>8661</v>
      </c>
      <c r="X10" s="90">
        <v>8661</v>
      </c>
      <c r="Y10" s="106">
        <f t="shared" si="5"/>
        <v>8661</v>
      </c>
      <c r="Z10" s="106">
        <f t="shared" si="6"/>
        <v>0</v>
      </c>
      <c r="AB10" s="98">
        <v>9500</v>
      </c>
      <c r="AC10" s="90">
        <v>9500</v>
      </c>
      <c r="AD10" s="106">
        <f t="shared" si="7"/>
        <v>9500</v>
      </c>
      <c r="AE10" s="106">
        <f t="shared" si="8"/>
        <v>0</v>
      </c>
      <c r="AG10" s="98">
        <v>9100</v>
      </c>
      <c r="AH10" s="90">
        <v>9100</v>
      </c>
      <c r="AI10" s="106">
        <f t="shared" si="9"/>
        <v>9100</v>
      </c>
      <c r="AJ10" s="106">
        <f t="shared" si="10"/>
        <v>0</v>
      </c>
      <c r="AL10" s="98">
        <v>9340</v>
      </c>
      <c r="AM10" s="90">
        <v>9340</v>
      </c>
      <c r="AN10" s="106">
        <f t="shared" si="11"/>
        <v>9340</v>
      </c>
      <c r="AO10" s="106">
        <f t="shared" si="12"/>
        <v>0</v>
      </c>
      <c r="AQ10" s="98">
        <v>9400</v>
      </c>
      <c r="AR10" s="90">
        <v>9400</v>
      </c>
      <c r="AS10" s="106">
        <f t="shared" si="13"/>
        <v>9400</v>
      </c>
      <c r="AT10" s="106"/>
      <c r="AU10" s="106">
        <f t="shared" si="14"/>
        <v>0</v>
      </c>
      <c r="AW10" s="98">
        <v>9355</v>
      </c>
      <c r="AX10" s="90">
        <v>9355</v>
      </c>
      <c r="AY10" s="106">
        <f t="shared" si="15"/>
        <v>9355</v>
      </c>
      <c r="AZ10" s="106"/>
      <c r="BA10" s="106">
        <f t="shared" si="16"/>
        <v>0</v>
      </c>
      <c r="BC10" s="98">
        <v>9374</v>
      </c>
      <c r="BD10" s="90">
        <v>9374</v>
      </c>
      <c r="BE10" s="106">
        <f t="shared" si="17"/>
        <v>9374</v>
      </c>
      <c r="BF10" s="106">
        <f t="shared" si="18"/>
        <v>0</v>
      </c>
      <c r="BH10" s="98">
        <v>9351</v>
      </c>
      <c r="BI10" s="90">
        <v>9351</v>
      </c>
      <c r="BJ10" s="106">
        <f t="shared" si="19"/>
        <v>9351</v>
      </c>
      <c r="BK10" s="106"/>
      <c r="BL10" s="106">
        <f t="shared" si="20"/>
        <v>0</v>
      </c>
      <c r="BN10" s="98">
        <v>9347</v>
      </c>
      <c r="BO10" s="90">
        <v>9347</v>
      </c>
      <c r="BP10" s="106">
        <f t="shared" si="21"/>
        <v>9347</v>
      </c>
      <c r="BQ10" s="106">
        <f t="shared" si="22"/>
        <v>0</v>
      </c>
    </row>
    <row r="11" spans="1:69" ht="46.2" thickBot="1" x14ac:dyDescent="0.3">
      <c r="A11" s="69" t="s">
        <v>106</v>
      </c>
      <c r="B11" s="70" t="s">
        <v>107</v>
      </c>
      <c r="C11" s="71" t="s">
        <v>108</v>
      </c>
      <c r="D11" s="102">
        <v>1</v>
      </c>
      <c r="E11" s="72" t="s">
        <v>109</v>
      </c>
      <c r="F11" s="73">
        <v>63812</v>
      </c>
      <c r="H11" s="98">
        <v>58069</v>
      </c>
      <c r="I11" s="90">
        <v>58069</v>
      </c>
      <c r="J11" s="106">
        <f t="shared" si="0"/>
        <v>58069</v>
      </c>
      <c r="K11" s="106">
        <f t="shared" si="1"/>
        <v>0</v>
      </c>
      <c r="M11" s="98">
        <v>58516</v>
      </c>
      <c r="N11" s="90">
        <v>58516</v>
      </c>
      <c r="O11" s="106">
        <f t="shared" si="23"/>
        <v>58516</v>
      </c>
      <c r="P11" s="106">
        <f t="shared" si="2"/>
        <v>0</v>
      </c>
      <c r="R11" s="98">
        <v>61100</v>
      </c>
      <c r="S11" s="90">
        <v>61100</v>
      </c>
      <c r="T11" s="106">
        <f t="shared" si="3"/>
        <v>61100</v>
      </c>
      <c r="U11" s="106">
        <f t="shared" si="4"/>
        <v>0</v>
      </c>
      <c r="W11" s="98">
        <v>57877</v>
      </c>
      <c r="X11" s="90">
        <v>57877</v>
      </c>
      <c r="Y11" s="106">
        <f t="shared" si="5"/>
        <v>57877</v>
      </c>
      <c r="Z11" s="106">
        <f t="shared" si="6"/>
        <v>0</v>
      </c>
      <c r="AB11" s="98">
        <v>60000</v>
      </c>
      <c r="AC11" s="90">
        <v>60000</v>
      </c>
      <c r="AD11" s="106">
        <f t="shared" si="7"/>
        <v>60000</v>
      </c>
      <c r="AE11" s="106">
        <f t="shared" si="8"/>
        <v>0</v>
      </c>
      <c r="AG11" s="98">
        <v>61200</v>
      </c>
      <c r="AH11" s="90">
        <v>61200</v>
      </c>
      <c r="AI11" s="106">
        <f t="shared" si="9"/>
        <v>61200</v>
      </c>
      <c r="AJ11" s="106">
        <f t="shared" si="10"/>
        <v>0</v>
      </c>
      <c r="AL11" s="98">
        <v>62415</v>
      </c>
      <c r="AM11" s="90">
        <v>62415</v>
      </c>
      <c r="AN11" s="106">
        <f t="shared" si="11"/>
        <v>62415</v>
      </c>
      <c r="AO11" s="106">
        <f t="shared" si="12"/>
        <v>0</v>
      </c>
      <c r="AQ11" s="98">
        <v>63000</v>
      </c>
      <c r="AR11" s="90">
        <v>63000</v>
      </c>
      <c r="AS11" s="106">
        <f t="shared" si="13"/>
        <v>63000</v>
      </c>
      <c r="AT11" s="106"/>
      <c r="AU11" s="106">
        <f t="shared" si="14"/>
        <v>0</v>
      </c>
      <c r="AW11" s="98">
        <v>62517</v>
      </c>
      <c r="AX11" s="90">
        <v>62517</v>
      </c>
      <c r="AY11" s="106">
        <f t="shared" si="15"/>
        <v>62517</v>
      </c>
      <c r="AZ11" s="106"/>
      <c r="BA11" s="106">
        <f t="shared" si="16"/>
        <v>0</v>
      </c>
      <c r="BC11" s="98">
        <v>62642</v>
      </c>
      <c r="BD11" s="90">
        <v>62642</v>
      </c>
      <c r="BE11" s="106">
        <f t="shared" si="17"/>
        <v>62642</v>
      </c>
      <c r="BF11" s="106">
        <f t="shared" si="18"/>
        <v>0</v>
      </c>
      <c r="BH11" s="98">
        <v>62487</v>
      </c>
      <c r="BI11" s="90">
        <v>62487</v>
      </c>
      <c r="BJ11" s="106">
        <f t="shared" si="19"/>
        <v>62487</v>
      </c>
      <c r="BK11" s="106"/>
      <c r="BL11" s="106">
        <f t="shared" si="20"/>
        <v>0</v>
      </c>
      <c r="BN11" s="98">
        <v>62461</v>
      </c>
      <c r="BO11" s="90">
        <v>62461</v>
      </c>
      <c r="BP11" s="106">
        <f t="shared" si="21"/>
        <v>62461</v>
      </c>
      <c r="BQ11" s="106">
        <f t="shared" si="22"/>
        <v>0</v>
      </c>
    </row>
    <row r="12" spans="1:69" ht="23.4" thickBot="1" x14ac:dyDescent="0.3">
      <c r="A12" s="69" t="s">
        <v>110</v>
      </c>
      <c r="B12" s="70" t="s">
        <v>111</v>
      </c>
      <c r="C12" s="71" t="s">
        <v>98</v>
      </c>
      <c r="D12" s="102">
        <v>1</v>
      </c>
      <c r="E12" s="72" t="s">
        <v>112</v>
      </c>
      <c r="F12" s="73">
        <v>16458.66</v>
      </c>
      <c r="H12" s="98">
        <v>14977</v>
      </c>
      <c r="I12" s="90">
        <v>14977</v>
      </c>
      <c r="J12" s="106">
        <f t="shared" si="0"/>
        <v>14977</v>
      </c>
      <c r="K12" s="106">
        <f t="shared" si="1"/>
        <v>0</v>
      </c>
      <c r="M12" s="98">
        <v>15093</v>
      </c>
      <c r="N12" s="90">
        <v>15093</v>
      </c>
      <c r="O12" s="106">
        <f t="shared" si="23"/>
        <v>15093</v>
      </c>
      <c r="P12" s="106">
        <f t="shared" si="2"/>
        <v>0</v>
      </c>
      <c r="R12" s="98">
        <v>15750</v>
      </c>
      <c r="S12" s="90">
        <v>15750</v>
      </c>
      <c r="T12" s="106">
        <f t="shared" si="3"/>
        <v>15750</v>
      </c>
      <c r="U12" s="106">
        <f t="shared" si="4"/>
        <v>0</v>
      </c>
      <c r="W12" s="98">
        <v>14928</v>
      </c>
      <c r="X12" s="90">
        <v>14928</v>
      </c>
      <c r="Y12" s="106">
        <f t="shared" si="5"/>
        <v>14928</v>
      </c>
      <c r="Z12" s="106">
        <f t="shared" si="6"/>
        <v>0</v>
      </c>
      <c r="AB12" s="98">
        <v>15000</v>
      </c>
      <c r="AC12" s="90">
        <v>15000</v>
      </c>
      <c r="AD12" s="106">
        <f t="shared" si="7"/>
        <v>15000</v>
      </c>
      <c r="AE12" s="106">
        <f t="shared" si="8"/>
        <v>0</v>
      </c>
      <c r="AG12" s="98">
        <v>15800</v>
      </c>
      <c r="AH12" s="90">
        <v>15800</v>
      </c>
      <c r="AI12" s="106">
        <f t="shared" si="9"/>
        <v>15800</v>
      </c>
      <c r="AJ12" s="106">
        <f t="shared" si="10"/>
        <v>0</v>
      </c>
      <c r="AL12" s="98">
        <v>16098</v>
      </c>
      <c r="AM12" s="90">
        <v>16098</v>
      </c>
      <c r="AN12" s="106">
        <f t="shared" si="11"/>
        <v>16098</v>
      </c>
      <c r="AO12" s="106">
        <f t="shared" si="12"/>
        <v>0</v>
      </c>
      <c r="AQ12" s="98">
        <v>16000</v>
      </c>
      <c r="AR12" s="90">
        <v>16000</v>
      </c>
      <c r="AS12" s="106">
        <f t="shared" si="13"/>
        <v>16000</v>
      </c>
      <c r="AT12" s="106"/>
      <c r="AU12" s="106">
        <f t="shared" si="14"/>
        <v>0</v>
      </c>
      <c r="AW12" s="98">
        <v>16125</v>
      </c>
      <c r="AX12" s="90">
        <v>16125</v>
      </c>
      <c r="AY12" s="106">
        <f t="shared" si="15"/>
        <v>16125</v>
      </c>
      <c r="AZ12" s="106"/>
      <c r="BA12" s="106">
        <f t="shared" si="16"/>
        <v>0</v>
      </c>
      <c r="BC12" s="98">
        <v>16157</v>
      </c>
      <c r="BD12" s="90">
        <v>16157</v>
      </c>
      <c r="BE12" s="106">
        <f t="shared" si="17"/>
        <v>16157</v>
      </c>
      <c r="BF12" s="106">
        <f t="shared" si="18"/>
        <v>0</v>
      </c>
      <c r="BH12" s="98">
        <v>16116</v>
      </c>
      <c r="BI12" s="90">
        <v>16116</v>
      </c>
      <c r="BJ12" s="106">
        <f t="shared" si="19"/>
        <v>16116</v>
      </c>
      <c r="BK12" s="106"/>
      <c r="BL12" s="106">
        <f t="shared" si="20"/>
        <v>0</v>
      </c>
      <c r="BN12" s="98">
        <v>16110</v>
      </c>
      <c r="BO12" s="90">
        <v>16110</v>
      </c>
      <c r="BP12" s="106">
        <f t="shared" si="21"/>
        <v>16110</v>
      </c>
      <c r="BQ12" s="106">
        <f t="shared" si="22"/>
        <v>0</v>
      </c>
    </row>
    <row r="13" spans="1:69" ht="34.799999999999997" thickBot="1" x14ac:dyDescent="0.3">
      <c r="A13" s="69" t="s">
        <v>113</v>
      </c>
      <c r="B13" s="70" t="s">
        <v>114</v>
      </c>
      <c r="C13" s="71" t="s">
        <v>98</v>
      </c>
      <c r="D13" s="102">
        <v>1</v>
      </c>
      <c r="E13" s="72" t="s">
        <v>112</v>
      </c>
      <c r="F13" s="73">
        <v>16458.66</v>
      </c>
      <c r="H13" s="98">
        <v>14977</v>
      </c>
      <c r="I13" s="90">
        <v>14977</v>
      </c>
      <c r="J13" s="106">
        <f t="shared" si="0"/>
        <v>14977</v>
      </c>
      <c r="K13" s="106">
        <f t="shared" si="1"/>
        <v>0</v>
      </c>
      <c r="M13" s="98">
        <v>15093</v>
      </c>
      <c r="N13" s="90">
        <v>15093</v>
      </c>
      <c r="O13" s="106">
        <f t="shared" si="23"/>
        <v>15093</v>
      </c>
      <c r="P13" s="106">
        <f t="shared" si="2"/>
        <v>0</v>
      </c>
      <c r="R13" s="98">
        <v>15750</v>
      </c>
      <c r="S13" s="90">
        <v>15720</v>
      </c>
      <c r="T13" s="106">
        <f t="shared" si="3"/>
        <v>15750</v>
      </c>
      <c r="U13" s="106">
        <f t="shared" si="4"/>
        <v>-30</v>
      </c>
      <c r="W13" s="98">
        <v>14928</v>
      </c>
      <c r="X13" s="90">
        <v>14928</v>
      </c>
      <c r="Y13" s="106">
        <f t="shared" si="5"/>
        <v>14928</v>
      </c>
      <c r="Z13" s="106">
        <f t="shared" si="6"/>
        <v>0</v>
      </c>
      <c r="AB13" s="98">
        <v>15000</v>
      </c>
      <c r="AC13" s="90">
        <v>15000</v>
      </c>
      <c r="AD13" s="106">
        <f t="shared" si="7"/>
        <v>15000</v>
      </c>
      <c r="AE13" s="106">
        <f t="shared" si="8"/>
        <v>0</v>
      </c>
      <c r="AG13" s="98">
        <v>15800</v>
      </c>
      <c r="AH13" s="90">
        <v>15800</v>
      </c>
      <c r="AI13" s="106">
        <f t="shared" si="9"/>
        <v>15800</v>
      </c>
      <c r="AJ13" s="106">
        <f t="shared" si="10"/>
        <v>0</v>
      </c>
      <c r="AL13" s="98">
        <v>16098</v>
      </c>
      <c r="AM13" s="90">
        <v>16098</v>
      </c>
      <c r="AN13" s="106">
        <f t="shared" si="11"/>
        <v>16098</v>
      </c>
      <c r="AO13" s="106">
        <f t="shared" si="12"/>
        <v>0</v>
      </c>
      <c r="AQ13" s="98">
        <v>16300</v>
      </c>
      <c r="AR13" s="90">
        <v>16300</v>
      </c>
      <c r="AS13" s="106">
        <f t="shared" si="13"/>
        <v>16300</v>
      </c>
      <c r="AT13" s="106"/>
      <c r="AU13" s="106">
        <f t="shared" si="14"/>
        <v>0</v>
      </c>
      <c r="AW13" s="98">
        <v>16125</v>
      </c>
      <c r="AX13" s="90">
        <v>16125</v>
      </c>
      <c r="AY13" s="106">
        <f t="shared" si="15"/>
        <v>16125</v>
      </c>
      <c r="AZ13" s="106"/>
      <c r="BA13" s="106">
        <f t="shared" si="16"/>
        <v>0</v>
      </c>
      <c r="BC13" s="98">
        <v>16157</v>
      </c>
      <c r="BD13" s="90">
        <v>16157</v>
      </c>
      <c r="BE13" s="106">
        <f t="shared" si="17"/>
        <v>16157</v>
      </c>
      <c r="BF13" s="106">
        <f t="shared" si="18"/>
        <v>0</v>
      </c>
      <c r="BH13" s="98">
        <v>16116</v>
      </c>
      <c r="BI13" s="90">
        <v>16116</v>
      </c>
      <c r="BJ13" s="106">
        <f t="shared" si="19"/>
        <v>16116</v>
      </c>
      <c r="BK13" s="106"/>
      <c r="BL13" s="106">
        <f t="shared" si="20"/>
        <v>0</v>
      </c>
      <c r="BN13" s="98">
        <v>16110</v>
      </c>
      <c r="BO13" s="90">
        <v>16110</v>
      </c>
      <c r="BP13" s="106">
        <f t="shared" si="21"/>
        <v>16110</v>
      </c>
      <c r="BQ13" s="106">
        <f t="shared" si="22"/>
        <v>0</v>
      </c>
    </row>
    <row r="14" spans="1:69" ht="23.4" thickBot="1" x14ac:dyDescent="0.3">
      <c r="A14" s="69" t="s">
        <v>115</v>
      </c>
      <c r="B14" s="70" t="s">
        <v>116</v>
      </c>
      <c r="C14" s="71" t="s">
        <v>98</v>
      </c>
      <c r="D14" s="102">
        <v>1</v>
      </c>
      <c r="E14" s="72" t="s">
        <v>117</v>
      </c>
      <c r="F14" s="73">
        <v>13520.98</v>
      </c>
      <c r="H14" s="98">
        <v>12304</v>
      </c>
      <c r="I14" s="90">
        <v>12304</v>
      </c>
      <c r="J14" s="106">
        <f t="shared" si="0"/>
        <v>12304</v>
      </c>
      <c r="K14" s="106">
        <f t="shared" si="1"/>
        <v>0</v>
      </c>
      <c r="M14" s="98">
        <v>12399</v>
      </c>
      <c r="N14" s="90">
        <v>12399</v>
      </c>
      <c r="O14" s="106">
        <f t="shared" si="23"/>
        <v>12399</v>
      </c>
      <c r="P14" s="106">
        <f t="shared" si="2"/>
        <v>0</v>
      </c>
      <c r="R14" s="98">
        <v>12900</v>
      </c>
      <c r="S14" s="90">
        <v>12900</v>
      </c>
      <c r="T14" s="106">
        <f t="shared" si="3"/>
        <v>12900</v>
      </c>
      <c r="U14" s="106">
        <f t="shared" si="4"/>
        <v>0</v>
      </c>
      <c r="W14" s="98">
        <v>12264</v>
      </c>
      <c r="X14" s="90">
        <v>12264</v>
      </c>
      <c r="Y14" s="106">
        <f t="shared" si="5"/>
        <v>12264</v>
      </c>
      <c r="Z14" s="106">
        <f t="shared" si="6"/>
        <v>0</v>
      </c>
      <c r="AB14" s="98">
        <v>13500</v>
      </c>
      <c r="AC14" s="90">
        <v>13500</v>
      </c>
      <c r="AD14" s="106">
        <f t="shared" si="7"/>
        <v>13500</v>
      </c>
      <c r="AE14" s="106">
        <f t="shared" si="8"/>
        <v>0</v>
      </c>
      <c r="AG14" s="98">
        <v>12900</v>
      </c>
      <c r="AH14" s="90">
        <v>12900</v>
      </c>
      <c r="AI14" s="106">
        <f t="shared" si="9"/>
        <v>12900</v>
      </c>
      <c r="AJ14" s="106">
        <f t="shared" si="10"/>
        <v>0</v>
      </c>
      <c r="AL14" s="98">
        <v>13225</v>
      </c>
      <c r="AM14" s="90">
        <v>13225</v>
      </c>
      <c r="AN14" s="106">
        <f t="shared" si="11"/>
        <v>13225</v>
      </c>
      <c r="AO14" s="106">
        <f t="shared" si="12"/>
        <v>0</v>
      </c>
      <c r="AQ14" s="98">
        <v>13300</v>
      </c>
      <c r="AR14" s="90">
        <v>13300</v>
      </c>
      <c r="AS14" s="106">
        <f t="shared" si="13"/>
        <v>13300</v>
      </c>
      <c r="AT14" s="106"/>
      <c r="AU14" s="106">
        <f t="shared" si="14"/>
        <v>0</v>
      </c>
      <c r="AW14" s="98">
        <v>13247</v>
      </c>
      <c r="AX14" s="90">
        <v>13247</v>
      </c>
      <c r="AY14" s="106">
        <f t="shared" si="15"/>
        <v>13247</v>
      </c>
      <c r="AZ14" s="106"/>
      <c r="BA14" s="106">
        <f t="shared" si="16"/>
        <v>0</v>
      </c>
      <c r="BC14" s="98">
        <v>13273</v>
      </c>
      <c r="BD14" s="90">
        <v>13273</v>
      </c>
      <c r="BE14" s="106">
        <f t="shared" si="17"/>
        <v>13273</v>
      </c>
      <c r="BF14" s="106">
        <f t="shared" si="18"/>
        <v>0</v>
      </c>
      <c r="BH14" s="98">
        <v>13239</v>
      </c>
      <c r="BI14" s="90">
        <v>13239</v>
      </c>
      <c r="BJ14" s="106">
        <f t="shared" si="19"/>
        <v>13239</v>
      </c>
      <c r="BK14" s="106"/>
      <c r="BL14" s="106">
        <f t="shared" si="20"/>
        <v>0</v>
      </c>
      <c r="BN14" s="98">
        <v>13235</v>
      </c>
      <c r="BO14" s="90">
        <v>13235</v>
      </c>
      <c r="BP14" s="106">
        <f t="shared" si="21"/>
        <v>13235</v>
      </c>
      <c r="BQ14" s="106">
        <f t="shared" si="22"/>
        <v>0</v>
      </c>
    </row>
    <row r="15" spans="1:69" ht="23.4" thickBot="1" x14ac:dyDescent="0.3">
      <c r="A15" s="69" t="s">
        <v>118</v>
      </c>
      <c r="B15" s="70" t="s">
        <v>119</v>
      </c>
      <c r="C15" s="71" t="s">
        <v>50</v>
      </c>
      <c r="D15" s="102">
        <v>1</v>
      </c>
      <c r="E15" s="72" t="s">
        <v>120</v>
      </c>
      <c r="F15" s="73">
        <v>18027.330000000002</v>
      </c>
      <c r="H15" s="98">
        <v>16405</v>
      </c>
      <c r="I15" s="90">
        <v>16405</v>
      </c>
      <c r="J15" s="106">
        <f t="shared" si="0"/>
        <v>16405</v>
      </c>
      <c r="K15" s="106">
        <f t="shared" si="1"/>
        <v>0</v>
      </c>
      <c r="M15" s="98">
        <v>16531</v>
      </c>
      <c r="N15" s="90">
        <v>16531</v>
      </c>
      <c r="O15" s="106">
        <f t="shared" si="23"/>
        <v>16531</v>
      </c>
      <c r="P15" s="106">
        <f t="shared" si="2"/>
        <v>0</v>
      </c>
      <c r="R15" s="98">
        <v>17250</v>
      </c>
      <c r="S15" s="90">
        <v>17250</v>
      </c>
      <c r="T15" s="106">
        <f t="shared" si="3"/>
        <v>17250</v>
      </c>
      <c r="U15" s="106">
        <f t="shared" si="4"/>
        <v>0</v>
      </c>
      <c r="W15" s="98">
        <v>16351</v>
      </c>
      <c r="X15" s="90">
        <v>16351</v>
      </c>
      <c r="Y15" s="106">
        <f t="shared" si="5"/>
        <v>16351</v>
      </c>
      <c r="Z15" s="106">
        <f t="shared" si="6"/>
        <v>0</v>
      </c>
      <c r="AB15" s="98">
        <v>18000</v>
      </c>
      <c r="AC15" s="90">
        <v>18000</v>
      </c>
      <c r="AD15" s="106">
        <f t="shared" si="7"/>
        <v>18000</v>
      </c>
      <c r="AE15" s="106">
        <f t="shared" si="8"/>
        <v>0</v>
      </c>
      <c r="AG15" s="98">
        <v>17300</v>
      </c>
      <c r="AH15" s="90">
        <v>17300</v>
      </c>
      <c r="AI15" s="106">
        <f t="shared" si="9"/>
        <v>17300</v>
      </c>
      <c r="AJ15" s="106">
        <f t="shared" si="10"/>
        <v>0</v>
      </c>
      <c r="AL15" s="98">
        <v>17633</v>
      </c>
      <c r="AM15" s="90">
        <v>17633</v>
      </c>
      <c r="AN15" s="106">
        <f t="shared" si="11"/>
        <v>17633</v>
      </c>
      <c r="AO15" s="106">
        <f t="shared" si="12"/>
        <v>0</v>
      </c>
      <c r="AQ15" s="98">
        <v>17800</v>
      </c>
      <c r="AR15" s="90">
        <v>17800</v>
      </c>
      <c r="AS15" s="106">
        <f t="shared" si="13"/>
        <v>17800</v>
      </c>
      <c r="AT15" s="106"/>
      <c r="AU15" s="106">
        <f t="shared" si="14"/>
        <v>0</v>
      </c>
      <c r="AW15" s="98">
        <v>17661</v>
      </c>
      <c r="AX15" s="90">
        <v>17661</v>
      </c>
      <c r="AY15" s="106">
        <f t="shared" si="15"/>
        <v>17661</v>
      </c>
      <c r="AZ15" s="106"/>
      <c r="BA15" s="106">
        <f t="shared" si="16"/>
        <v>0</v>
      </c>
      <c r="BC15" s="98">
        <v>17697</v>
      </c>
      <c r="BD15" s="90">
        <v>17697</v>
      </c>
      <c r="BE15" s="106">
        <f t="shared" si="17"/>
        <v>17697</v>
      </c>
      <c r="BF15" s="106">
        <f t="shared" si="18"/>
        <v>0</v>
      </c>
      <c r="BH15" s="98">
        <v>17653</v>
      </c>
      <c r="BI15" s="90">
        <v>17653</v>
      </c>
      <c r="BJ15" s="106">
        <f t="shared" si="19"/>
        <v>17653</v>
      </c>
      <c r="BK15" s="106"/>
      <c r="BL15" s="106">
        <f t="shared" si="20"/>
        <v>0</v>
      </c>
      <c r="BN15" s="98">
        <v>17646</v>
      </c>
      <c r="BO15" s="90">
        <v>17646</v>
      </c>
      <c r="BP15" s="106">
        <f t="shared" si="21"/>
        <v>17646</v>
      </c>
      <c r="BQ15" s="106">
        <f t="shared" si="22"/>
        <v>0</v>
      </c>
    </row>
    <row r="16" spans="1:69" x14ac:dyDescent="0.3">
      <c r="A16" s="202" t="s">
        <v>121</v>
      </c>
      <c r="B16" s="190" t="s">
        <v>122</v>
      </c>
      <c r="C16" s="188" t="s">
        <v>98</v>
      </c>
      <c r="D16" s="186">
        <v>1</v>
      </c>
      <c r="E16" s="167" t="s">
        <v>123</v>
      </c>
      <c r="F16" s="192">
        <v>38678.730000000003</v>
      </c>
      <c r="H16" s="163">
        <v>35198</v>
      </c>
      <c r="I16" s="164">
        <v>35198</v>
      </c>
      <c r="J16" s="165">
        <f t="shared" si="0"/>
        <v>35198</v>
      </c>
      <c r="K16" s="165">
        <f t="shared" si="1"/>
        <v>0</v>
      </c>
      <c r="M16" s="163">
        <v>35468</v>
      </c>
      <c r="N16" s="164">
        <v>35468</v>
      </c>
      <c r="O16" s="165">
        <f t="shared" si="23"/>
        <v>35468</v>
      </c>
      <c r="P16" s="165">
        <f t="shared" si="2"/>
        <v>0</v>
      </c>
      <c r="R16" s="182">
        <v>37000</v>
      </c>
      <c r="S16" s="180">
        <v>37000</v>
      </c>
      <c r="T16" s="165">
        <f t="shared" si="3"/>
        <v>37000</v>
      </c>
      <c r="U16" s="165">
        <f t="shared" si="4"/>
        <v>0</v>
      </c>
      <c r="W16" s="163">
        <v>35082</v>
      </c>
      <c r="X16" s="164">
        <v>35082</v>
      </c>
      <c r="Y16" s="165">
        <f t="shared" si="5"/>
        <v>35082</v>
      </c>
      <c r="Z16" s="165">
        <f t="shared" si="6"/>
        <v>0</v>
      </c>
      <c r="AB16" s="163">
        <v>38600</v>
      </c>
      <c r="AC16" s="164">
        <v>38600</v>
      </c>
      <c r="AD16" s="165">
        <f t="shared" si="7"/>
        <v>38600</v>
      </c>
      <c r="AE16" s="165">
        <f t="shared" si="8"/>
        <v>0</v>
      </c>
      <c r="AG16" s="163">
        <v>37100</v>
      </c>
      <c r="AH16" s="164">
        <v>37100</v>
      </c>
      <c r="AI16" s="165">
        <f t="shared" si="9"/>
        <v>37100</v>
      </c>
      <c r="AJ16" s="165">
        <f t="shared" si="10"/>
        <v>0</v>
      </c>
      <c r="AL16" s="163">
        <v>37832</v>
      </c>
      <c r="AM16" s="164">
        <v>37832</v>
      </c>
      <c r="AN16" s="165">
        <f t="shared" si="11"/>
        <v>37832</v>
      </c>
      <c r="AO16" s="165">
        <f t="shared" si="12"/>
        <v>0</v>
      </c>
      <c r="AQ16" s="163">
        <v>38000</v>
      </c>
      <c r="AR16" s="164">
        <v>38000</v>
      </c>
      <c r="AS16" s="165">
        <f t="shared" si="13"/>
        <v>38000</v>
      </c>
      <c r="AT16" s="114"/>
      <c r="AU16" s="165">
        <f t="shared" si="14"/>
        <v>0</v>
      </c>
      <c r="AW16" s="163">
        <v>37894</v>
      </c>
      <c r="AX16" s="164">
        <v>37894</v>
      </c>
      <c r="AY16" s="165">
        <f t="shared" si="15"/>
        <v>37894</v>
      </c>
      <c r="AZ16" s="114"/>
      <c r="BA16" s="165">
        <f t="shared" si="16"/>
        <v>0</v>
      </c>
      <c r="BC16" s="163">
        <v>37970</v>
      </c>
      <c r="BD16" s="164">
        <v>37970</v>
      </c>
      <c r="BE16" s="165">
        <f t="shared" si="17"/>
        <v>37970</v>
      </c>
      <c r="BF16" s="165">
        <f t="shared" si="18"/>
        <v>0</v>
      </c>
      <c r="BH16" s="163">
        <v>37875</v>
      </c>
      <c r="BI16" s="164">
        <v>37875</v>
      </c>
      <c r="BJ16" s="165">
        <f t="shared" si="19"/>
        <v>37875</v>
      </c>
      <c r="BK16" s="117"/>
      <c r="BL16" s="165">
        <f t="shared" si="20"/>
        <v>0</v>
      </c>
      <c r="BN16" s="163">
        <v>37860</v>
      </c>
      <c r="BO16" s="164">
        <v>37860</v>
      </c>
      <c r="BP16" s="165">
        <f t="shared" si="21"/>
        <v>37860</v>
      </c>
      <c r="BQ16" s="165">
        <f t="shared" si="22"/>
        <v>0</v>
      </c>
    </row>
    <row r="17" spans="1:69" ht="15" thickBot="1" x14ac:dyDescent="0.35">
      <c r="A17" s="203"/>
      <c r="B17" s="191"/>
      <c r="C17" s="189"/>
      <c r="D17" s="187"/>
      <c r="E17" s="168"/>
      <c r="F17" s="193"/>
      <c r="H17" s="163"/>
      <c r="I17" s="164"/>
      <c r="J17" s="166"/>
      <c r="K17" s="166"/>
      <c r="M17" s="163"/>
      <c r="N17" s="164"/>
      <c r="O17" s="166"/>
      <c r="P17" s="166"/>
      <c r="R17" s="183"/>
      <c r="S17" s="181"/>
      <c r="T17" s="166"/>
      <c r="U17" s="166"/>
      <c r="W17" s="163"/>
      <c r="X17" s="164"/>
      <c r="Y17" s="166"/>
      <c r="Z17" s="166"/>
      <c r="AB17" s="163"/>
      <c r="AC17" s="164"/>
      <c r="AD17" s="166"/>
      <c r="AE17" s="166"/>
      <c r="AG17" s="163"/>
      <c r="AH17" s="164"/>
      <c r="AI17" s="166"/>
      <c r="AJ17" s="166"/>
      <c r="AL17" s="163"/>
      <c r="AM17" s="164"/>
      <c r="AN17" s="166"/>
      <c r="AO17" s="166"/>
      <c r="AQ17" s="163"/>
      <c r="AR17" s="164"/>
      <c r="AS17" s="166"/>
      <c r="AT17" s="115"/>
      <c r="AU17" s="166"/>
      <c r="AW17" s="163"/>
      <c r="AX17" s="164"/>
      <c r="AY17" s="166"/>
      <c r="AZ17" s="115"/>
      <c r="BA17" s="166"/>
      <c r="BC17" s="163"/>
      <c r="BD17" s="164"/>
      <c r="BE17" s="166"/>
      <c r="BF17" s="166"/>
      <c r="BH17" s="163"/>
      <c r="BI17" s="164"/>
      <c r="BJ17" s="166"/>
      <c r="BK17" s="118"/>
      <c r="BL17" s="166"/>
      <c r="BN17" s="163"/>
      <c r="BO17" s="164"/>
      <c r="BP17" s="166"/>
      <c r="BQ17" s="166"/>
    </row>
    <row r="18" spans="1:69" x14ac:dyDescent="0.3">
      <c r="A18" s="202" t="s">
        <v>124</v>
      </c>
      <c r="B18" s="190" t="s">
        <v>125</v>
      </c>
      <c r="C18" s="188" t="s">
        <v>98</v>
      </c>
      <c r="D18" s="186">
        <v>1</v>
      </c>
      <c r="E18" s="167" t="s">
        <v>126</v>
      </c>
      <c r="F18" s="192">
        <v>24976</v>
      </c>
      <c r="H18" s="163">
        <v>22728</v>
      </c>
      <c r="I18" s="164">
        <v>22728</v>
      </c>
      <c r="J18" s="165">
        <f>+H18*D18</f>
        <v>22728</v>
      </c>
      <c r="K18" s="165">
        <f t="shared" si="1"/>
        <v>0</v>
      </c>
      <c r="M18" s="163">
        <v>22903</v>
      </c>
      <c r="N18" s="164">
        <v>22903</v>
      </c>
      <c r="O18" s="165">
        <f t="shared" si="23"/>
        <v>22903</v>
      </c>
      <c r="P18" s="165">
        <f>+N18-O18</f>
        <v>0</v>
      </c>
      <c r="R18" s="182">
        <v>23900</v>
      </c>
      <c r="S18" s="180">
        <v>23900</v>
      </c>
      <c r="T18" s="165">
        <f t="shared" si="3"/>
        <v>23900</v>
      </c>
      <c r="U18" s="165">
        <f>+S18-T18</f>
        <v>0</v>
      </c>
      <c r="W18" s="163">
        <v>22653</v>
      </c>
      <c r="X18" s="164">
        <v>22653</v>
      </c>
      <c r="Y18" s="165">
        <f t="shared" si="5"/>
        <v>22653</v>
      </c>
      <c r="Z18" s="165">
        <f>+X18-Y18</f>
        <v>0</v>
      </c>
      <c r="AB18" s="163">
        <v>24900</v>
      </c>
      <c r="AC18" s="164">
        <v>24900</v>
      </c>
      <c r="AD18" s="165">
        <f t="shared" si="7"/>
        <v>24900</v>
      </c>
      <c r="AE18" s="165">
        <f>+AC18-AD18</f>
        <v>0</v>
      </c>
      <c r="AG18" s="163">
        <v>23900</v>
      </c>
      <c r="AH18" s="164">
        <v>23900</v>
      </c>
      <c r="AI18" s="165">
        <f t="shared" si="9"/>
        <v>23900</v>
      </c>
      <c r="AJ18" s="165">
        <f>+AH18-AI18</f>
        <v>0</v>
      </c>
      <c r="AL18" s="163">
        <v>24429</v>
      </c>
      <c r="AM18" s="164">
        <v>24429</v>
      </c>
      <c r="AN18" s="165">
        <f t="shared" si="11"/>
        <v>24429</v>
      </c>
      <c r="AO18" s="165">
        <f>+AM18-AN18</f>
        <v>0</v>
      </c>
      <c r="AQ18" s="163">
        <v>24500</v>
      </c>
      <c r="AR18" s="164">
        <v>24500</v>
      </c>
      <c r="AS18" s="165">
        <f t="shared" si="13"/>
        <v>24500</v>
      </c>
      <c r="AT18" s="114"/>
      <c r="AU18" s="165">
        <f>+AR18-AS18</f>
        <v>0</v>
      </c>
      <c r="AW18" s="163">
        <v>24469</v>
      </c>
      <c r="AX18" s="164">
        <v>24469</v>
      </c>
      <c r="AY18" s="165">
        <f t="shared" si="15"/>
        <v>24469</v>
      </c>
      <c r="AZ18" s="114"/>
      <c r="BA18" s="165">
        <f>+AX18-AY18</f>
        <v>0</v>
      </c>
      <c r="BC18" s="163">
        <v>24518</v>
      </c>
      <c r="BD18" s="164">
        <v>24518</v>
      </c>
      <c r="BE18" s="165">
        <f t="shared" si="17"/>
        <v>24518</v>
      </c>
      <c r="BF18" s="165">
        <f>+BD18-BE18</f>
        <v>0</v>
      </c>
      <c r="BH18" s="163">
        <v>24457</v>
      </c>
      <c r="BI18" s="164">
        <v>24457</v>
      </c>
      <c r="BJ18" s="165">
        <f t="shared" si="19"/>
        <v>24457</v>
      </c>
      <c r="BK18" s="117"/>
      <c r="BL18" s="165">
        <f>+BI18-BJ18</f>
        <v>0</v>
      </c>
      <c r="BN18" s="163">
        <v>24447</v>
      </c>
      <c r="BO18" s="164">
        <v>24447</v>
      </c>
      <c r="BP18" s="165">
        <f t="shared" si="21"/>
        <v>24447</v>
      </c>
      <c r="BQ18" s="165">
        <f>+BO18-BP18</f>
        <v>0</v>
      </c>
    </row>
    <row r="19" spans="1:69" ht="15" thickBot="1" x14ac:dyDescent="0.35">
      <c r="A19" s="203"/>
      <c r="B19" s="191"/>
      <c r="C19" s="189"/>
      <c r="D19" s="187"/>
      <c r="E19" s="168"/>
      <c r="F19" s="193"/>
      <c r="H19" s="163"/>
      <c r="I19" s="164"/>
      <c r="J19" s="166"/>
      <c r="K19" s="166"/>
      <c r="M19" s="163"/>
      <c r="N19" s="164"/>
      <c r="O19" s="166"/>
      <c r="P19" s="166"/>
      <c r="R19" s="183"/>
      <c r="S19" s="181"/>
      <c r="T19" s="166"/>
      <c r="U19" s="166"/>
      <c r="W19" s="163"/>
      <c r="X19" s="164"/>
      <c r="Y19" s="166"/>
      <c r="Z19" s="166"/>
      <c r="AB19" s="163"/>
      <c r="AC19" s="164"/>
      <c r="AD19" s="166"/>
      <c r="AE19" s="166"/>
      <c r="AG19" s="163"/>
      <c r="AH19" s="164"/>
      <c r="AI19" s="166"/>
      <c r="AJ19" s="166"/>
      <c r="AL19" s="163"/>
      <c r="AM19" s="164"/>
      <c r="AN19" s="166"/>
      <c r="AO19" s="166"/>
      <c r="AQ19" s="163"/>
      <c r="AR19" s="164"/>
      <c r="AS19" s="166"/>
      <c r="AT19" s="115"/>
      <c r="AU19" s="166"/>
      <c r="AW19" s="163"/>
      <c r="AX19" s="164"/>
      <c r="AY19" s="166"/>
      <c r="AZ19" s="115"/>
      <c r="BA19" s="166"/>
      <c r="BC19" s="163"/>
      <c r="BD19" s="164"/>
      <c r="BE19" s="166"/>
      <c r="BF19" s="166"/>
      <c r="BH19" s="163"/>
      <c r="BI19" s="164"/>
      <c r="BJ19" s="166"/>
      <c r="BK19" s="118"/>
      <c r="BL19" s="166"/>
      <c r="BN19" s="163"/>
      <c r="BO19" s="164"/>
      <c r="BP19" s="166"/>
      <c r="BQ19" s="166"/>
    </row>
    <row r="20" spans="1:69" ht="34.799999999999997" thickBot="1" x14ac:dyDescent="0.3">
      <c r="A20" s="69" t="s">
        <v>127</v>
      </c>
      <c r="B20" s="70" t="s">
        <v>128</v>
      </c>
      <c r="C20" s="71" t="s">
        <v>50</v>
      </c>
      <c r="D20" s="102">
        <v>1</v>
      </c>
      <c r="E20" s="72" t="s">
        <v>129</v>
      </c>
      <c r="F20" s="73">
        <v>36597.43</v>
      </c>
      <c r="H20" s="98">
        <v>33304</v>
      </c>
      <c r="I20" s="90">
        <v>33304</v>
      </c>
      <c r="J20" s="106">
        <f>+H20*D20</f>
        <v>33304</v>
      </c>
      <c r="K20" s="106">
        <f t="shared" si="1"/>
        <v>0</v>
      </c>
      <c r="M20" s="98">
        <v>33560</v>
      </c>
      <c r="N20" s="90">
        <v>33560</v>
      </c>
      <c r="O20" s="106">
        <f t="shared" si="23"/>
        <v>33560</v>
      </c>
      <c r="P20" s="106">
        <f>+N20-O20</f>
        <v>0</v>
      </c>
      <c r="R20" s="98">
        <v>35000</v>
      </c>
      <c r="S20" s="90">
        <v>35000</v>
      </c>
      <c r="T20" s="106">
        <f t="shared" si="3"/>
        <v>35000</v>
      </c>
      <c r="U20" s="106">
        <f>+S20-T20</f>
        <v>0</v>
      </c>
      <c r="W20" s="98">
        <v>33194</v>
      </c>
      <c r="X20" s="90">
        <v>33194</v>
      </c>
      <c r="Y20" s="106">
        <f t="shared" si="5"/>
        <v>33194</v>
      </c>
      <c r="Z20" s="106">
        <f>+X20-Y20</f>
        <v>0</v>
      </c>
      <c r="AB20" s="98">
        <v>36500</v>
      </c>
      <c r="AC20" s="90">
        <v>36500</v>
      </c>
      <c r="AD20" s="106">
        <f t="shared" si="7"/>
        <v>36500</v>
      </c>
      <c r="AE20" s="106">
        <f>+AC20-AD20</f>
        <v>0</v>
      </c>
      <c r="AG20" s="98">
        <v>35000</v>
      </c>
      <c r="AH20" s="90">
        <v>35000</v>
      </c>
      <c r="AI20" s="106">
        <f t="shared" si="9"/>
        <v>35000</v>
      </c>
      <c r="AJ20" s="106">
        <f>+AH20-AI20</f>
        <v>0</v>
      </c>
      <c r="AL20" s="98">
        <v>35796</v>
      </c>
      <c r="AM20" s="90">
        <v>35796</v>
      </c>
      <c r="AN20" s="106">
        <f t="shared" si="11"/>
        <v>35796</v>
      </c>
      <c r="AO20" s="106">
        <f>+AM20-AN20</f>
        <v>0</v>
      </c>
      <c r="AQ20" s="98">
        <v>36000</v>
      </c>
      <c r="AR20" s="90">
        <v>36000</v>
      </c>
      <c r="AS20" s="106">
        <f t="shared" si="13"/>
        <v>36000</v>
      </c>
      <c r="AT20" s="106"/>
      <c r="AU20" s="106">
        <f>+AR20-AS20</f>
        <v>0</v>
      </c>
      <c r="AW20" s="98">
        <v>35855</v>
      </c>
      <c r="AX20" s="90">
        <v>35855</v>
      </c>
      <c r="AY20" s="106">
        <f t="shared" si="15"/>
        <v>35855</v>
      </c>
      <c r="AZ20" s="106"/>
      <c r="BA20" s="106">
        <f>+AX20-AY20</f>
        <v>0</v>
      </c>
      <c r="BC20" s="98">
        <v>35926</v>
      </c>
      <c r="BD20" s="90">
        <v>35926</v>
      </c>
      <c r="BE20" s="106">
        <f t="shared" si="17"/>
        <v>35926</v>
      </c>
      <c r="BF20" s="106">
        <f>+BD20-BE20</f>
        <v>0</v>
      </c>
      <c r="BH20" s="98">
        <v>35837</v>
      </c>
      <c r="BI20" s="90">
        <v>35837</v>
      </c>
      <c r="BJ20" s="106">
        <f t="shared" si="19"/>
        <v>35837</v>
      </c>
      <c r="BK20" s="106"/>
      <c r="BL20" s="106">
        <f>+BI20-BJ20</f>
        <v>0</v>
      </c>
      <c r="BN20" s="98">
        <v>35823</v>
      </c>
      <c r="BO20" s="90">
        <v>35823</v>
      </c>
      <c r="BP20" s="106">
        <f t="shared" si="21"/>
        <v>35823</v>
      </c>
      <c r="BQ20" s="106">
        <f>+BO20-BP20</f>
        <v>0</v>
      </c>
    </row>
    <row r="21" spans="1:69" ht="34.799999999999997" thickBot="1" x14ac:dyDescent="0.3">
      <c r="A21" s="69" t="s">
        <v>130</v>
      </c>
      <c r="B21" s="70" t="s">
        <v>131</v>
      </c>
      <c r="C21" s="71" t="s">
        <v>108</v>
      </c>
      <c r="D21" s="102">
        <v>1</v>
      </c>
      <c r="E21" s="72" t="s">
        <v>132</v>
      </c>
      <c r="F21" s="73">
        <v>35165.870000000003</v>
      </c>
      <c r="H21" s="98">
        <v>32001</v>
      </c>
      <c r="I21" s="90">
        <v>32001</v>
      </c>
      <c r="J21" s="106">
        <f>+H21*D21</f>
        <v>32001</v>
      </c>
      <c r="K21" s="106">
        <f t="shared" si="1"/>
        <v>0</v>
      </c>
      <c r="M21" s="98">
        <v>32247</v>
      </c>
      <c r="N21" s="90">
        <v>32247</v>
      </c>
      <c r="O21" s="106">
        <f t="shared" si="23"/>
        <v>32247</v>
      </c>
      <c r="P21" s="106">
        <f>+N21-O21</f>
        <v>0</v>
      </c>
      <c r="R21" s="98">
        <v>33700</v>
      </c>
      <c r="S21" s="90">
        <v>33700</v>
      </c>
      <c r="T21" s="106">
        <f t="shared" si="3"/>
        <v>33700</v>
      </c>
      <c r="U21" s="106">
        <f>+S21-T21</f>
        <v>0</v>
      </c>
      <c r="W21" s="98">
        <v>31895</v>
      </c>
      <c r="X21" s="90">
        <v>31895</v>
      </c>
      <c r="Y21" s="106">
        <f t="shared" si="5"/>
        <v>31895</v>
      </c>
      <c r="Z21" s="106">
        <f>+X21-Y21</f>
        <v>0</v>
      </c>
      <c r="AB21" s="98">
        <v>35100</v>
      </c>
      <c r="AC21" s="90">
        <v>35100</v>
      </c>
      <c r="AD21" s="106">
        <f t="shared" si="7"/>
        <v>35100</v>
      </c>
      <c r="AE21" s="106">
        <f>+AC21-AD21</f>
        <v>0</v>
      </c>
      <c r="AG21" s="98">
        <v>33700</v>
      </c>
      <c r="AH21" s="90">
        <v>33700</v>
      </c>
      <c r="AI21" s="106">
        <f t="shared" si="9"/>
        <v>33700</v>
      </c>
      <c r="AJ21" s="106">
        <f>+AH21-AI21</f>
        <v>0</v>
      </c>
      <c r="AL21" s="98">
        <v>34396</v>
      </c>
      <c r="AM21" s="90">
        <v>34396</v>
      </c>
      <c r="AN21" s="106">
        <f t="shared" si="11"/>
        <v>34396</v>
      </c>
      <c r="AO21" s="106">
        <f>+AM21-AN21</f>
        <v>0</v>
      </c>
      <c r="AQ21" s="98">
        <v>34800</v>
      </c>
      <c r="AR21" s="90">
        <v>34800</v>
      </c>
      <c r="AS21" s="106">
        <f t="shared" si="13"/>
        <v>34800</v>
      </c>
      <c r="AT21" s="106"/>
      <c r="AU21" s="106">
        <f>+AR21-AS21</f>
        <v>0</v>
      </c>
      <c r="AW21" s="98">
        <v>34452</v>
      </c>
      <c r="AX21" s="90">
        <v>34452</v>
      </c>
      <c r="AY21" s="106">
        <f t="shared" si="15"/>
        <v>34452</v>
      </c>
      <c r="AZ21" s="106"/>
      <c r="BA21" s="106">
        <f>+AX21-AY21</f>
        <v>0</v>
      </c>
      <c r="BC21" s="98">
        <v>34521</v>
      </c>
      <c r="BD21" s="90">
        <v>34521</v>
      </c>
      <c r="BE21" s="106">
        <f t="shared" si="17"/>
        <v>34521</v>
      </c>
      <c r="BF21" s="106">
        <f>+BD21-BE21</f>
        <v>0</v>
      </c>
      <c r="BH21" s="98">
        <v>34435</v>
      </c>
      <c r="BI21" s="90">
        <v>34435</v>
      </c>
      <c r="BJ21" s="106">
        <f t="shared" si="19"/>
        <v>34435</v>
      </c>
      <c r="BK21" s="106"/>
      <c r="BL21" s="106">
        <f>+BI21-BJ21</f>
        <v>0</v>
      </c>
      <c r="BN21" s="98">
        <v>34421</v>
      </c>
      <c r="BO21" s="90">
        <v>34421</v>
      </c>
      <c r="BP21" s="106">
        <f t="shared" si="21"/>
        <v>34421</v>
      </c>
      <c r="BQ21" s="106">
        <f>+BO21-BP21</f>
        <v>0</v>
      </c>
    </row>
    <row r="22" spans="1:69" ht="34.799999999999997" thickBot="1" x14ac:dyDescent="0.3">
      <c r="A22" s="69" t="s">
        <v>133</v>
      </c>
      <c r="B22" s="70" t="s">
        <v>134</v>
      </c>
      <c r="C22" s="71" t="s">
        <v>108</v>
      </c>
      <c r="D22" s="102">
        <v>1</v>
      </c>
      <c r="E22" s="72" t="s">
        <v>135</v>
      </c>
      <c r="F22" s="73">
        <v>16808</v>
      </c>
      <c r="H22" s="98">
        <v>15295</v>
      </c>
      <c r="I22" s="90">
        <v>15295</v>
      </c>
      <c r="J22" s="106">
        <f>+H22*D22</f>
        <v>15295</v>
      </c>
      <c r="K22" s="106">
        <f t="shared" si="1"/>
        <v>0</v>
      </c>
      <c r="M22" s="98">
        <v>15413</v>
      </c>
      <c r="N22" s="90">
        <v>15413</v>
      </c>
      <c r="O22" s="106">
        <f t="shared" si="23"/>
        <v>15413</v>
      </c>
      <c r="P22" s="106">
        <f>+N22-O22</f>
        <v>0</v>
      </c>
      <c r="R22" s="98">
        <v>13100</v>
      </c>
      <c r="S22" s="90">
        <v>13100</v>
      </c>
      <c r="T22" s="106">
        <f t="shared" si="3"/>
        <v>13100</v>
      </c>
      <c r="U22" s="106">
        <f>+S22-T22</f>
        <v>0</v>
      </c>
      <c r="W22" s="98">
        <v>13250</v>
      </c>
      <c r="X22" s="90">
        <v>13250</v>
      </c>
      <c r="Y22" s="106">
        <f t="shared" si="5"/>
        <v>13250</v>
      </c>
      <c r="Z22" s="106">
        <f>+X22-Y22</f>
        <v>0</v>
      </c>
      <c r="AB22" s="98">
        <v>16808</v>
      </c>
      <c r="AC22" s="90">
        <v>16808</v>
      </c>
      <c r="AD22" s="106">
        <f t="shared" si="7"/>
        <v>16808</v>
      </c>
      <c r="AE22" s="106">
        <f>+AC22-AD22</f>
        <v>0</v>
      </c>
      <c r="AG22" s="98">
        <v>16100</v>
      </c>
      <c r="AH22" s="90">
        <v>16100</v>
      </c>
      <c r="AI22" s="106">
        <f t="shared" si="9"/>
        <v>16100</v>
      </c>
      <c r="AJ22" s="106">
        <f>+AH22-AI22</f>
        <v>0</v>
      </c>
      <c r="AL22" s="98">
        <v>16440</v>
      </c>
      <c r="AM22" s="90">
        <v>16440</v>
      </c>
      <c r="AN22" s="106">
        <f t="shared" si="11"/>
        <v>16440</v>
      </c>
      <c r="AO22" s="106">
        <f>+AM22-AN22</f>
        <v>0</v>
      </c>
      <c r="AQ22" s="98">
        <v>16500</v>
      </c>
      <c r="AR22" s="90">
        <v>16500</v>
      </c>
      <c r="AS22" s="106">
        <f t="shared" si="13"/>
        <v>16500</v>
      </c>
      <c r="AT22" s="106"/>
      <c r="AU22" s="106">
        <f>+AR22-AS22</f>
        <v>0</v>
      </c>
      <c r="AW22" s="98">
        <v>16467</v>
      </c>
      <c r="AX22" s="90">
        <v>16467</v>
      </c>
      <c r="AY22" s="106">
        <f t="shared" si="15"/>
        <v>16467</v>
      </c>
      <c r="AZ22" s="106"/>
      <c r="BA22" s="106">
        <f>+AX22-AY22</f>
        <v>0</v>
      </c>
      <c r="BC22" s="98">
        <v>16500</v>
      </c>
      <c r="BD22" s="90">
        <v>16500</v>
      </c>
      <c r="BE22" s="106">
        <f t="shared" si="17"/>
        <v>16500</v>
      </c>
      <c r="BF22" s="106">
        <f>+BD22-BE22</f>
        <v>0</v>
      </c>
      <c r="BH22" s="98">
        <v>16459</v>
      </c>
      <c r="BI22" s="90">
        <v>16459</v>
      </c>
      <c r="BJ22" s="106">
        <f t="shared" si="19"/>
        <v>16459</v>
      </c>
      <c r="BK22" s="106"/>
      <c r="BL22" s="106">
        <f>+BI22-BJ22</f>
        <v>0</v>
      </c>
      <c r="BN22" s="98">
        <v>16452</v>
      </c>
      <c r="BO22" s="90">
        <v>16452</v>
      </c>
      <c r="BP22" s="106">
        <f t="shared" si="21"/>
        <v>16452</v>
      </c>
      <c r="BQ22" s="106">
        <f>+BO22-BP22</f>
        <v>0</v>
      </c>
    </row>
    <row r="23" spans="1:69" x14ac:dyDescent="0.3">
      <c r="A23" s="202" t="s">
        <v>136</v>
      </c>
      <c r="B23" s="190" t="s">
        <v>137</v>
      </c>
      <c r="C23" s="188" t="s">
        <v>108</v>
      </c>
      <c r="D23" s="186">
        <v>1</v>
      </c>
      <c r="E23" s="167" t="s">
        <v>138</v>
      </c>
      <c r="F23" s="192">
        <v>24345</v>
      </c>
      <c r="H23" s="163">
        <v>22154</v>
      </c>
      <c r="I23" s="164">
        <v>22154</v>
      </c>
      <c r="J23" s="165">
        <f>+H23*D23</f>
        <v>22154</v>
      </c>
      <c r="K23" s="165">
        <f t="shared" si="1"/>
        <v>0</v>
      </c>
      <c r="M23" s="163">
        <v>22324</v>
      </c>
      <c r="N23" s="164">
        <v>22324</v>
      </c>
      <c r="O23" s="165">
        <f t="shared" si="23"/>
        <v>22324</v>
      </c>
      <c r="P23" s="165">
        <f>+N23-O23</f>
        <v>0</v>
      </c>
      <c r="R23" s="182">
        <v>23300</v>
      </c>
      <c r="S23" s="180">
        <v>23300</v>
      </c>
      <c r="T23" s="165">
        <f t="shared" si="3"/>
        <v>23300</v>
      </c>
      <c r="U23" s="165">
        <f>+S23-T23</f>
        <v>0</v>
      </c>
      <c r="W23" s="163">
        <v>22081</v>
      </c>
      <c r="X23" s="164">
        <v>22081</v>
      </c>
      <c r="Y23" s="165">
        <f t="shared" si="5"/>
        <v>22081</v>
      </c>
      <c r="Z23" s="165">
        <f>+X23-Y23</f>
        <v>0</v>
      </c>
      <c r="AB23" s="163">
        <v>22000</v>
      </c>
      <c r="AC23" s="164">
        <v>22000</v>
      </c>
      <c r="AD23" s="165">
        <f t="shared" si="7"/>
        <v>22000</v>
      </c>
      <c r="AE23" s="165">
        <f>+AC23-AD23</f>
        <v>0</v>
      </c>
      <c r="AG23" s="163">
        <v>23300</v>
      </c>
      <c r="AH23" s="164">
        <v>23300</v>
      </c>
      <c r="AI23" s="165">
        <f t="shared" si="9"/>
        <v>23300</v>
      </c>
      <c r="AJ23" s="165">
        <f>+AH23-AI23</f>
        <v>0</v>
      </c>
      <c r="AL23" s="163">
        <v>23812</v>
      </c>
      <c r="AM23" s="164">
        <v>23812</v>
      </c>
      <c r="AN23" s="165">
        <f t="shared" si="11"/>
        <v>23812</v>
      </c>
      <c r="AO23" s="165">
        <f>+AM23-AN23</f>
        <v>0</v>
      </c>
      <c r="AQ23" s="163">
        <v>24000</v>
      </c>
      <c r="AR23" s="164">
        <v>24000</v>
      </c>
      <c r="AS23" s="165">
        <f t="shared" si="13"/>
        <v>24000</v>
      </c>
      <c r="AT23" s="114"/>
      <c r="AU23" s="165">
        <f>+AR23-AS23</f>
        <v>0</v>
      </c>
      <c r="AW23" s="163">
        <v>23851</v>
      </c>
      <c r="AX23" s="164">
        <v>23851</v>
      </c>
      <c r="AY23" s="165">
        <f t="shared" si="15"/>
        <v>23851</v>
      </c>
      <c r="AZ23" s="114"/>
      <c r="BA23" s="165">
        <f>+AX23-AY23</f>
        <v>0</v>
      </c>
      <c r="BC23" s="163">
        <v>23899</v>
      </c>
      <c r="BD23" s="164">
        <v>23899</v>
      </c>
      <c r="BE23" s="165">
        <f t="shared" si="17"/>
        <v>23899</v>
      </c>
      <c r="BF23" s="165">
        <f>+BD23-BE23</f>
        <v>0</v>
      </c>
      <c r="BH23" s="163">
        <v>23839</v>
      </c>
      <c r="BI23" s="164">
        <v>23839</v>
      </c>
      <c r="BJ23" s="165">
        <f t="shared" si="19"/>
        <v>23839</v>
      </c>
      <c r="BK23" s="117"/>
      <c r="BL23" s="165">
        <f>+BI23-BJ23</f>
        <v>0</v>
      </c>
      <c r="BN23" s="163">
        <v>23830</v>
      </c>
      <c r="BO23" s="164">
        <v>23830</v>
      </c>
      <c r="BP23" s="165">
        <f t="shared" si="21"/>
        <v>23830</v>
      </c>
      <c r="BQ23" s="165">
        <f>+BO23-BP23</f>
        <v>0</v>
      </c>
    </row>
    <row r="24" spans="1:69" ht="15" thickBot="1" x14ac:dyDescent="0.35">
      <c r="A24" s="203"/>
      <c r="B24" s="191"/>
      <c r="C24" s="189"/>
      <c r="D24" s="187"/>
      <c r="E24" s="168"/>
      <c r="F24" s="193"/>
      <c r="H24" s="163"/>
      <c r="I24" s="164"/>
      <c r="J24" s="166"/>
      <c r="K24" s="166"/>
      <c r="M24" s="163"/>
      <c r="N24" s="164"/>
      <c r="O24" s="166"/>
      <c r="P24" s="166"/>
      <c r="R24" s="183"/>
      <c r="S24" s="181"/>
      <c r="T24" s="166"/>
      <c r="U24" s="166"/>
      <c r="W24" s="163"/>
      <c r="X24" s="164"/>
      <c r="Y24" s="166"/>
      <c r="Z24" s="166"/>
      <c r="AB24" s="163"/>
      <c r="AC24" s="164"/>
      <c r="AD24" s="166"/>
      <c r="AE24" s="166"/>
      <c r="AG24" s="163"/>
      <c r="AH24" s="164"/>
      <c r="AI24" s="166"/>
      <c r="AJ24" s="166"/>
      <c r="AL24" s="163"/>
      <c r="AM24" s="164"/>
      <c r="AN24" s="166"/>
      <c r="AO24" s="166"/>
      <c r="AQ24" s="163"/>
      <c r="AR24" s="164"/>
      <c r="AS24" s="166"/>
      <c r="AT24" s="115"/>
      <c r="AU24" s="166"/>
      <c r="AW24" s="163"/>
      <c r="AX24" s="164"/>
      <c r="AY24" s="166"/>
      <c r="AZ24" s="115"/>
      <c r="BA24" s="166"/>
      <c r="BC24" s="163"/>
      <c r="BD24" s="164"/>
      <c r="BE24" s="166"/>
      <c r="BF24" s="166"/>
      <c r="BH24" s="163"/>
      <c r="BI24" s="164"/>
      <c r="BJ24" s="166"/>
      <c r="BK24" s="118"/>
      <c r="BL24" s="166"/>
      <c r="BN24" s="163"/>
      <c r="BO24" s="164"/>
      <c r="BP24" s="166"/>
      <c r="BQ24" s="166"/>
    </row>
    <row r="25" spans="1:69" ht="23.4" thickBot="1" x14ac:dyDescent="0.3">
      <c r="A25" s="69" t="s">
        <v>139</v>
      </c>
      <c r="B25" s="70" t="s">
        <v>140</v>
      </c>
      <c r="C25" s="71" t="s">
        <v>108</v>
      </c>
      <c r="D25" s="102">
        <v>1</v>
      </c>
      <c r="E25" s="72" t="s">
        <v>141</v>
      </c>
      <c r="F25" s="73">
        <v>20051</v>
      </c>
      <c r="H25" s="98">
        <v>18246</v>
      </c>
      <c r="I25" s="90">
        <v>18246</v>
      </c>
      <c r="J25" s="106">
        <f>+H25*D25</f>
        <v>18246</v>
      </c>
      <c r="K25" s="106">
        <f t="shared" si="1"/>
        <v>0</v>
      </c>
      <c r="M25" s="98">
        <v>18387</v>
      </c>
      <c r="N25" s="90">
        <v>18387</v>
      </c>
      <c r="O25" s="106">
        <f t="shared" si="23"/>
        <v>18387</v>
      </c>
      <c r="P25" s="106">
        <f>+N25-O25</f>
        <v>0</v>
      </c>
      <c r="R25" s="98">
        <v>19200</v>
      </c>
      <c r="S25" s="90">
        <v>19200</v>
      </c>
      <c r="T25" s="106">
        <f t="shared" si="3"/>
        <v>19200</v>
      </c>
      <c r="U25" s="106">
        <f>+S25-T25</f>
        <v>0</v>
      </c>
      <c r="W25" s="98">
        <v>18186</v>
      </c>
      <c r="X25" s="90">
        <v>18186</v>
      </c>
      <c r="Y25" s="106">
        <f t="shared" si="5"/>
        <v>18186</v>
      </c>
      <c r="Z25" s="106">
        <f>+X25-Y25</f>
        <v>0</v>
      </c>
      <c r="AB25" s="98">
        <v>20000</v>
      </c>
      <c r="AC25" s="90">
        <v>20000</v>
      </c>
      <c r="AD25" s="106">
        <f t="shared" si="7"/>
        <v>20000</v>
      </c>
      <c r="AE25" s="106">
        <f>+AC25-AD25</f>
        <v>0</v>
      </c>
      <c r="AG25" s="98">
        <v>19200</v>
      </c>
      <c r="AH25" s="90">
        <v>19200</v>
      </c>
      <c r="AI25" s="106">
        <f t="shared" si="9"/>
        <v>19200</v>
      </c>
      <c r="AJ25" s="106">
        <f>+AH25-AI25</f>
        <v>0</v>
      </c>
      <c r="AL25" s="98">
        <v>19612</v>
      </c>
      <c r="AM25" s="90">
        <v>19612</v>
      </c>
      <c r="AN25" s="106">
        <f t="shared" si="11"/>
        <v>19612</v>
      </c>
      <c r="AO25" s="106">
        <f>+AM25-AN25</f>
        <v>0</v>
      </c>
      <c r="AQ25" s="98">
        <v>19800</v>
      </c>
      <c r="AR25" s="90">
        <v>19800</v>
      </c>
      <c r="AS25" s="106">
        <f t="shared" si="13"/>
        <v>19800</v>
      </c>
      <c r="AT25" s="106"/>
      <c r="AU25" s="106">
        <f>+AR25-AS25</f>
        <v>0</v>
      </c>
      <c r="AW25" s="98">
        <v>19644</v>
      </c>
      <c r="AX25" s="90">
        <v>19644</v>
      </c>
      <c r="AY25" s="106">
        <f t="shared" si="15"/>
        <v>19644</v>
      </c>
      <c r="AZ25" s="106"/>
      <c r="BA25" s="106">
        <f>+AX25-AY25</f>
        <v>0</v>
      </c>
      <c r="BC25" s="98">
        <v>19683</v>
      </c>
      <c r="BD25" s="90">
        <v>19683</v>
      </c>
      <c r="BE25" s="106">
        <f t="shared" si="17"/>
        <v>19683</v>
      </c>
      <c r="BF25" s="106">
        <f>+BD25-BE25</f>
        <v>0</v>
      </c>
      <c r="BH25" s="98">
        <v>19635</v>
      </c>
      <c r="BI25" s="90">
        <v>19635</v>
      </c>
      <c r="BJ25" s="106">
        <f t="shared" si="19"/>
        <v>19635</v>
      </c>
      <c r="BK25" s="106"/>
      <c r="BL25" s="106">
        <f>+BI25-BJ25</f>
        <v>0</v>
      </c>
      <c r="BN25" s="98">
        <v>19626</v>
      </c>
      <c r="BO25" s="90">
        <v>19626</v>
      </c>
      <c r="BP25" s="106">
        <f t="shared" si="21"/>
        <v>19626</v>
      </c>
      <c r="BQ25" s="106">
        <f>+BO25-BP25</f>
        <v>0</v>
      </c>
    </row>
    <row r="26" spans="1:69" ht="46.2" thickBot="1" x14ac:dyDescent="0.3">
      <c r="A26" s="69" t="s">
        <v>142</v>
      </c>
      <c r="B26" s="70" t="s">
        <v>143</v>
      </c>
      <c r="C26" s="71" t="s">
        <v>108</v>
      </c>
      <c r="D26" s="102">
        <v>1</v>
      </c>
      <c r="E26" s="72" t="s">
        <v>144</v>
      </c>
      <c r="F26" s="73">
        <v>10169</v>
      </c>
      <c r="H26" s="98">
        <v>9254</v>
      </c>
      <c r="I26" s="90">
        <v>9254</v>
      </c>
      <c r="J26" s="106">
        <f>+H26*D26</f>
        <v>9254</v>
      </c>
      <c r="K26" s="106">
        <f t="shared" si="1"/>
        <v>0</v>
      </c>
      <c r="M26" s="98">
        <v>9325</v>
      </c>
      <c r="N26" s="90">
        <v>9325</v>
      </c>
      <c r="O26" s="106">
        <f t="shared" si="23"/>
        <v>9325</v>
      </c>
      <c r="P26" s="106">
        <f>+N26-O26</f>
        <v>0</v>
      </c>
      <c r="R26" s="98">
        <v>9750</v>
      </c>
      <c r="S26" s="90">
        <v>9750</v>
      </c>
      <c r="T26" s="106">
        <f t="shared" si="3"/>
        <v>9750</v>
      </c>
      <c r="U26" s="106">
        <f>+S26-T26</f>
        <v>0</v>
      </c>
      <c r="W26" s="98">
        <v>9223</v>
      </c>
      <c r="X26" s="90">
        <v>9223</v>
      </c>
      <c r="Y26" s="106">
        <f t="shared" si="5"/>
        <v>9223</v>
      </c>
      <c r="Z26" s="106">
        <f>+X26-Y26</f>
        <v>0</v>
      </c>
      <c r="AB26" s="98">
        <v>10000</v>
      </c>
      <c r="AC26" s="90">
        <v>10000</v>
      </c>
      <c r="AD26" s="106">
        <f t="shared" si="7"/>
        <v>10000</v>
      </c>
      <c r="AE26" s="106">
        <f>+AC26-AD26</f>
        <v>0</v>
      </c>
      <c r="AG26" s="98">
        <v>9700</v>
      </c>
      <c r="AH26" s="90">
        <v>9700</v>
      </c>
      <c r="AI26" s="106">
        <f t="shared" si="9"/>
        <v>9700</v>
      </c>
      <c r="AJ26" s="106">
        <f>+AH26-AI26</f>
        <v>0</v>
      </c>
      <c r="AL26" s="98">
        <v>9946</v>
      </c>
      <c r="AM26" s="90">
        <v>9946</v>
      </c>
      <c r="AN26" s="106">
        <f t="shared" si="11"/>
        <v>9946</v>
      </c>
      <c r="AO26" s="106">
        <f>+AM26-AN26</f>
        <v>0</v>
      </c>
      <c r="AQ26" s="98">
        <v>10000</v>
      </c>
      <c r="AR26" s="90">
        <v>10000</v>
      </c>
      <c r="AS26" s="106">
        <f t="shared" si="13"/>
        <v>10000</v>
      </c>
      <c r="AT26" s="106"/>
      <c r="AU26" s="106">
        <f>+AR26-AS26</f>
        <v>0</v>
      </c>
      <c r="AW26" s="98">
        <v>9963</v>
      </c>
      <c r="AX26" s="90">
        <v>9963</v>
      </c>
      <c r="AY26" s="106">
        <f t="shared" si="15"/>
        <v>9963</v>
      </c>
      <c r="AZ26" s="106"/>
      <c r="BA26" s="106">
        <f>+AX26-AY26</f>
        <v>0</v>
      </c>
      <c r="BC26" s="98">
        <v>9983</v>
      </c>
      <c r="BD26" s="90">
        <v>9983</v>
      </c>
      <c r="BE26" s="106">
        <f t="shared" si="17"/>
        <v>9983</v>
      </c>
      <c r="BF26" s="106">
        <f>+BD26-BE26</f>
        <v>0</v>
      </c>
      <c r="BH26" s="98">
        <v>9958</v>
      </c>
      <c r="BI26" s="90">
        <v>9958</v>
      </c>
      <c r="BJ26" s="106">
        <f t="shared" si="19"/>
        <v>9958</v>
      </c>
      <c r="BK26" s="106"/>
      <c r="BL26" s="106">
        <f>+BI26-BJ26</f>
        <v>0</v>
      </c>
      <c r="BN26" s="98">
        <v>9954</v>
      </c>
      <c r="BO26" s="90">
        <v>9954</v>
      </c>
      <c r="BP26" s="106">
        <f t="shared" si="21"/>
        <v>9954</v>
      </c>
      <c r="BQ26" s="106">
        <f>+BO26-BP26</f>
        <v>0</v>
      </c>
    </row>
    <row r="27" spans="1:69" x14ac:dyDescent="0.3">
      <c r="A27" s="202" t="s">
        <v>145</v>
      </c>
      <c r="B27" s="190" t="s">
        <v>146</v>
      </c>
      <c r="C27" s="188" t="s">
        <v>50</v>
      </c>
      <c r="D27" s="186">
        <v>1</v>
      </c>
      <c r="E27" s="167" t="s">
        <v>147</v>
      </c>
      <c r="F27" s="192">
        <v>15349.49</v>
      </c>
      <c r="H27" s="163">
        <v>13968</v>
      </c>
      <c r="I27" s="164">
        <v>13968</v>
      </c>
      <c r="J27" s="165">
        <f>+H27*D27</f>
        <v>13968</v>
      </c>
      <c r="K27" s="165">
        <f t="shared" si="1"/>
        <v>0</v>
      </c>
      <c r="M27" s="163">
        <v>14075</v>
      </c>
      <c r="N27" s="164">
        <v>14075</v>
      </c>
      <c r="O27" s="165">
        <f t="shared" si="23"/>
        <v>14075</v>
      </c>
      <c r="P27" s="165">
        <f>+N27-O27</f>
        <v>0</v>
      </c>
      <c r="R27" s="182">
        <v>14700</v>
      </c>
      <c r="S27" s="180">
        <v>14700</v>
      </c>
      <c r="T27" s="165">
        <f t="shared" si="3"/>
        <v>14700</v>
      </c>
      <c r="U27" s="165">
        <f>+S27-T27</f>
        <v>0</v>
      </c>
      <c r="W27" s="163">
        <v>13922</v>
      </c>
      <c r="X27" s="164">
        <v>13922</v>
      </c>
      <c r="Y27" s="165">
        <f t="shared" si="5"/>
        <v>13922</v>
      </c>
      <c r="Z27" s="165">
        <f>+X27-Y27</f>
        <v>0</v>
      </c>
      <c r="AB27" s="163">
        <v>15000</v>
      </c>
      <c r="AC27" s="164">
        <v>15000</v>
      </c>
      <c r="AD27" s="165">
        <f t="shared" si="7"/>
        <v>15000</v>
      </c>
      <c r="AE27" s="165">
        <f>+AC27-AD27</f>
        <v>0</v>
      </c>
      <c r="AG27" s="163">
        <v>14700</v>
      </c>
      <c r="AH27" s="164">
        <v>14700</v>
      </c>
      <c r="AI27" s="165">
        <f t="shared" si="9"/>
        <v>14700</v>
      </c>
      <c r="AJ27" s="165">
        <f>+AH27-AI27</f>
        <v>0</v>
      </c>
      <c r="AL27" s="163">
        <v>15013</v>
      </c>
      <c r="AM27" s="164">
        <v>15013</v>
      </c>
      <c r="AN27" s="165">
        <f t="shared" si="11"/>
        <v>15013</v>
      </c>
      <c r="AO27" s="165">
        <f>+AM27-AN27</f>
        <v>0</v>
      </c>
      <c r="AQ27" s="163">
        <v>15000</v>
      </c>
      <c r="AR27" s="164">
        <v>15000</v>
      </c>
      <c r="AS27" s="165">
        <f t="shared" si="13"/>
        <v>15000</v>
      </c>
      <c r="AT27" s="114"/>
      <c r="AU27" s="165">
        <f>+AR27-AS27</f>
        <v>0</v>
      </c>
      <c r="AW27" s="163">
        <v>15038</v>
      </c>
      <c r="AX27" s="164">
        <v>15038</v>
      </c>
      <c r="AY27" s="165">
        <f t="shared" si="15"/>
        <v>15038</v>
      </c>
      <c r="AZ27" s="114"/>
      <c r="BA27" s="165">
        <f>+AX27-AY27</f>
        <v>0</v>
      </c>
      <c r="BC27" s="163">
        <v>15068</v>
      </c>
      <c r="BD27" s="164">
        <v>15068</v>
      </c>
      <c r="BE27" s="165">
        <f t="shared" si="17"/>
        <v>15068</v>
      </c>
      <c r="BF27" s="165">
        <f>+BD27-BE27</f>
        <v>0</v>
      </c>
      <c r="BH27" s="163">
        <v>15030</v>
      </c>
      <c r="BI27" s="164">
        <v>15030</v>
      </c>
      <c r="BJ27" s="165">
        <f t="shared" si="19"/>
        <v>15030</v>
      </c>
      <c r="BK27" s="117"/>
      <c r="BL27" s="165">
        <f>+BI27-BJ27</f>
        <v>0</v>
      </c>
      <c r="BN27" s="163">
        <v>15024</v>
      </c>
      <c r="BO27" s="164">
        <v>15024</v>
      </c>
      <c r="BP27" s="165">
        <f t="shared" si="21"/>
        <v>15024</v>
      </c>
      <c r="BQ27" s="165">
        <f>+BO27-BP27</f>
        <v>0</v>
      </c>
    </row>
    <row r="28" spans="1:69" ht="15" thickBot="1" x14ac:dyDescent="0.35">
      <c r="A28" s="203"/>
      <c r="B28" s="191"/>
      <c r="C28" s="189"/>
      <c r="D28" s="187"/>
      <c r="E28" s="168"/>
      <c r="F28" s="193"/>
      <c r="H28" s="163"/>
      <c r="I28" s="164"/>
      <c r="J28" s="166"/>
      <c r="K28" s="166"/>
      <c r="M28" s="163"/>
      <c r="N28" s="164"/>
      <c r="O28" s="166"/>
      <c r="P28" s="166"/>
      <c r="R28" s="183"/>
      <c r="S28" s="181"/>
      <c r="T28" s="166"/>
      <c r="U28" s="166"/>
      <c r="W28" s="163"/>
      <c r="X28" s="164"/>
      <c r="Y28" s="166"/>
      <c r="Z28" s="166"/>
      <c r="AB28" s="163"/>
      <c r="AC28" s="164"/>
      <c r="AD28" s="166"/>
      <c r="AE28" s="166"/>
      <c r="AG28" s="163"/>
      <c r="AH28" s="164"/>
      <c r="AI28" s="166"/>
      <c r="AJ28" s="166"/>
      <c r="AL28" s="163"/>
      <c r="AM28" s="164"/>
      <c r="AN28" s="166"/>
      <c r="AO28" s="166"/>
      <c r="AQ28" s="163"/>
      <c r="AR28" s="164"/>
      <c r="AS28" s="166"/>
      <c r="AT28" s="115"/>
      <c r="AU28" s="166"/>
      <c r="AW28" s="163"/>
      <c r="AX28" s="164"/>
      <c r="AY28" s="166"/>
      <c r="AZ28" s="115"/>
      <c r="BA28" s="166"/>
      <c r="BC28" s="163"/>
      <c r="BD28" s="164"/>
      <c r="BE28" s="166"/>
      <c r="BF28" s="166"/>
      <c r="BH28" s="163"/>
      <c r="BI28" s="164"/>
      <c r="BJ28" s="166"/>
      <c r="BK28" s="118"/>
      <c r="BL28" s="166"/>
      <c r="BN28" s="163"/>
      <c r="BO28" s="164"/>
      <c r="BP28" s="166"/>
      <c r="BQ28" s="166"/>
    </row>
    <row r="29" spans="1:69" ht="34.799999999999997" thickBot="1" x14ac:dyDescent="0.3">
      <c r="A29" s="69" t="s">
        <v>148</v>
      </c>
      <c r="B29" s="70" t="s">
        <v>149</v>
      </c>
      <c r="C29" s="71" t="s">
        <v>98</v>
      </c>
      <c r="D29" s="102">
        <v>1</v>
      </c>
      <c r="E29" s="72" t="s">
        <v>150</v>
      </c>
      <c r="F29" s="73">
        <v>10773</v>
      </c>
      <c r="H29" s="98">
        <v>9803</v>
      </c>
      <c r="I29" s="90">
        <v>9803</v>
      </c>
      <c r="J29" s="106">
        <f>+H29*D29</f>
        <v>9803</v>
      </c>
      <c r="K29" s="106">
        <f t="shared" si="1"/>
        <v>0</v>
      </c>
      <c r="M29" s="98">
        <v>9879</v>
      </c>
      <c r="N29" s="90">
        <v>9879</v>
      </c>
      <c r="O29" s="106">
        <f t="shared" si="23"/>
        <v>9879</v>
      </c>
      <c r="P29" s="106">
        <f>+N29-O29</f>
        <v>0</v>
      </c>
      <c r="R29" s="98">
        <v>10300</v>
      </c>
      <c r="S29" s="90">
        <v>10300</v>
      </c>
      <c r="T29" s="106">
        <f t="shared" si="3"/>
        <v>10300</v>
      </c>
      <c r="U29" s="106">
        <f>+S29-T29</f>
        <v>0</v>
      </c>
      <c r="W29" s="98">
        <v>9771</v>
      </c>
      <c r="X29" s="90">
        <v>9771</v>
      </c>
      <c r="Y29" s="106">
        <f t="shared" si="5"/>
        <v>9771</v>
      </c>
      <c r="Z29" s="106">
        <f>+X29-Y29</f>
        <v>0</v>
      </c>
      <c r="AB29" s="98">
        <v>10000</v>
      </c>
      <c r="AC29" s="90">
        <v>10000</v>
      </c>
      <c r="AD29" s="106">
        <f t="shared" si="7"/>
        <v>10000</v>
      </c>
      <c r="AE29" s="106">
        <f>+AC29-AD29</f>
        <v>0</v>
      </c>
      <c r="AG29" s="98">
        <v>10300</v>
      </c>
      <c r="AH29" s="90">
        <v>10300</v>
      </c>
      <c r="AI29" s="106">
        <f t="shared" si="9"/>
        <v>10300</v>
      </c>
      <c r="AJ29" s="106">
        <f>+AH29-AI29</f>
        <v>0</v>
      </c>
      <c r="AL29" s="98">
        <v>10537</v>
      </c>
      <c r="AM29" s="90">
        <v>10537</v>
      </c>
      <c r="AN29" s="106">
        <f t="shared" si="11"/>
        <v>10537</v>
      </c>
      <c r="AO29" s="106">
        <f>+AM29-AN29</f>
        <v>0</v>
      </c>
      <c r="AQ29" s="98">
        <v>10600</v>
      </c>
      <c r="AR29" s="90">
        <v>10600</v>
      </c>
      <c r="AS29" s="106">
        <f t="shared" si="13"/>
        <v>10600</v>
      </c>
      <c r="AT29" s="106"/>
      <c r="AU29" s="106">
        <f>+AR29-AS29</f>
        <v>0</v>
      </c>
      <c r="AW29" s="98">
        <v>10554</v>
      </c>
      <c r="AX29" s="90">
        <v>10554</v>
      </c>
      <c r="AY29" s="106">
        <f t="shared" si="15"/>
        <v>10554</v>
      </c>
      <c r="AZ29" s="106"/>
      <c r="BA29" s="106">
        <f>+AX29-AY29</f>
        <v>0</v>
      </c>
      <c r="BC29" s="98">
        <v>10575</v>
      </c>
      <c r="BD29" s="90">
        <v>10575</v>
      </c>
      <c r="BE29" s="106">
        <f t="shared" si="17"/>
        <v>10575</v>
      </c>
      <c r="BF29" s="106">
        <f>+BD29-BE29</f>
        <v>0</v>
      </c>
      <c r="BH29" s="98">
        <v>10549</v>
      </c>
      <c r="BI29" s="90">
        <v>10549</v>
      </c>
      <c r="BJ29" s="106">
        <f t="shared" si="19"/>
        <v>10549</v>
      </c>
      <c r="BK29" s="106"/>
      <c r="BL29" s="106">
        <f>+BI29-BJ29</f>
        <v>0</v>
      </c>
      <c r="BN29" s="98">
        <v>10545</v>
      </c>
      <c r="BO29" s="90">
        <v>10545</v>
      </c>
      <c r="BP29" s="106">
        <f t="shared" si="21"/>
        <v>10545</v>
      </c>
      <c r="BQ29" s="106">
        <f>+BO29-BP29</f>
        <v>0</v>
      </c>
    </row>
    <row r="30" spans="1:69" x14ac:dyDescent="0.3">
      <c r="A30" s="202" t="s">
        <v>151</v>
      </c>
      <c r="B30" s="190" t="s">
        <v>152</v>
      </c>
      <c r="C30" s="188" t="s">
        <v>50</v>
      </c>
      <c r="D30" s="186">
        <v>1</v>
      </c>
      <c r="E30" s="167" t="s">
        <v>153</v>
      </c>
      <c r="F30" s="192">
        <v>16147.29</v>
      </c>
      <c r="H30" s="163">
        <v>14694</v>
      </c>
      <c r="I30" s="164">
        <v>14694</v>
      </c>
      <c r="J30" s="165">
        <f>+H30*D30</f>
        <v>14694</v>
      </c>
      <c r="K30" s="165">
        <f t="shared" si="1"/>
        <v>0</v>
      </c>
      <c r="M30" s="163">
        <v>14807</v>
      </c>
      <c r="N30" s="164">
        <v>14807</v>
      </c>
      <c r="O30" s="165">
        <f t="shared" si="23"/>
        <v>14807</v>
      </c>
      <c r="P30" s="165">
        <f>+N30-O30</f>
        <v>0</v>
      </c>
      <c r="R30" s="182">
        <v>15450</v>
      </c>
      <c r="S30" s="180">
        <v>15450</v>
      </c>
      <c r="T30" s="165">
        <f t="shared" si="3"/>
        <v>15450</v>
      </c>
      <c r="U30" s="165">
        <f>+S30-T30</f>
        <v>0</v>
      </c>
      <c r="W30" s="163">
        <v>14646</v>
      </c>
      <c r="X30" s="164">
        <v>14646</v>
      </c>
      <c r="Y30" s="165">
        <f t="shared" si="5"/>
        <v>14646</v>
      </c>
      <c r="Z30" s="165">
        <f>+X30-Y30</f>
        <v>0</v>
      </c>
      <c r="AB30" s="163">
        <v>15000</v>
      </c>
      <c r="AC30" s="164">
        <v>15000</v>
      </c>
      <c r="AD30" s="165">
        <f t="shared" si="7"/>
        <v>15000</v>
      </c>
      <c r="AE30" s="165">
        <f>+AC30-AD30</f>
        <v>0</v>
      </c>
      <c r="AG30" s="163">
        <v>15500</v>
      </c>
      <c r="AH30" s="164">
        <v>15500</v>
      </c>
      <c r="AI30" s="165">
        <f t="shared" si="9"/>
        <v>15500</v>
      </c>
      <c r="AJ30" s="165">
        <f>+AH30-AI30</f>
        <v>0</v>
      </c>
      <c r="AL30" s="163">
        <v>15794</v>
      </c>
      <c r="AM30" s="164">
        <v>15794</v>
      </c>
      <c r="AN30" s="165">
        <f t="shared" si="11"/>
        <v>15794</v>
      </c>
      <c r="AO30" s="165">
        <f>+AM30-AN30</f>
        <v>0</v>
      </c>
      <c r="AQ30" s="163">
        <v>15900</v>
      </c>
      <c r="AR30" s="164">
        <v>15900</v>
      </c>
      <c r="AS30" s="165">
        <f t="shared" si="13"/>
        <v>15900</v>
      </c>
      <c r="AT30" s="114"/>
      <c r="AU30" s="165">
        <f>+AR30-AS30</f>
        <v>0</v>
      </c>
      <c r="AW30" s="163">
        <v>15820</v>
      </c>
      <c r="AX30" s="164">
        <v>15820</v>
      </c>
      <c r="AY30" s="165">
        <f t="shared" si="15"/>
        <v>15820</v>
      </c>
      <c r="AZ30" s="114"/>
      <c r="BA30" s="165">
        <f>+AX30-AY30</f>
        <v>0</v>
      </c>
      <c r="BC30" s="163">
        <v>15851</v>
      </c>
      <c r="BD30" s="164">
        <v>15851</v>
      </c>
      <c r="BE30" s="165">
        <f t="shared" si="17"/>
        <v>15851</v>
      </c>
      <c r="BF30" s="165">
        <f>+BD30-BE30</f>
        <v>0</v>
      </c>
      <c r="BH30" s="163">
        <v>15812</v>
      </c>
      <c r="BI30" s="164">
        <v>15812</v>
      </c>
      <c r="BJ30" s="165">
        <f t="shared" si="19"/>
        <v>15812</v>
      </c>
      <c r="BK30" s="117"/>
      <c r="BL30" s="165">
        <f>+BI30-BJ30</f>
        <v>0</v>
      </c>
      <c r="BN30" s="163">
        <v>15805</v>
      </c>
      <c r="BO30" s="164">
        <v>15805</v>
      </c>
      <c r="BP30" s="165">
        <f t="shared" si="21"/>
        <v>15805</v>
      </c>
      <c r="BQ30" s="165">
        <f>+BO30-BP30</f>
        <v>0</v>
      </c>
    </row>
    <row r="31" spans="1:69" ht="15" thickBot="1" x14ac:dyDescent="0.35">
      <c r="A31" s="203"/>
      <c r="B31" s="191"/>
      <c r="C31" s="189"/>
      <c r="D31" s="187"/>
      <c r="E31" s="168"/>
      <c r="F31" s="193"/>
      <c r="H31" s="163"/>
      <c r="I31" s="164"/>
      <c r="J31" s="166"/>
      <c r="K31" s="166"/>
      <c r="M31" s="163"/>
      <c r="N31" s="164"/>
      <c r="O31" s="166"/>
      <c r="P31" s="166"/>
      <c r="R31" s="183"/>
      <c r="S31" s="181"/>
      <c r="T31" s="166"/>
      <c r="U31" s="166"/>
      <c r="W31" s="163"/>
      <c r="X31" s="164"/>
      <c r="Y31" s="166"/>
      <c r="Z31" s="166"/>
      <c r="AB31" s="163"/>
      <c r="AC31" s="164"/>
      <c r="AD31" s="166"/>
      <c r="AE31" s="166"/>
      <c r="AG31" s="163"/>
      <c r="AH31" s="164"/>
      <c r="AI31" s="166"/>
      <c r="AJ31" s="166"/>
      <c r="AL31" s="163"/>
      <c r="AM31" s="164"/>
      <c r="AN31" s="166"/>
      <c r="AO31" s="166"/>
      <c r="AQ31" s="163"/>
      <c r="AR31" s="164"/>
      <c r="AS31" s="166"/>
      <c r="AT31" s="115"/>
      <c r="AU31" s="166"/>
      <c r="AW31" s="163"/>
      <c r="AX31" s="164"/>
      <c r="AY31" s="166"/>
      <c r="AZ31" s="115"/>
      <c r="BA31" s="166"/>
      <c r="BC31" s="163"/>
      <c r="BD31" s="164"/>
      <c r="BE31" s="166"/>
      <c r="BF31" s="166"/>
      <c r="BH31" s="163"/>
      <c r="BI31" s="164"/>
      <c r="BJ31" s="166"/>
      <c r="BK31" s="118"/>
      <c r="BL31" s="166"/>
      <c r="BN31" s="163"/>
      <c r="BO31" s="164"/>
      <c r="BP31" s="166"/>
      <c r="BQ31" s="166"/>
    </row>
    <row r="32" spans="1:69" x14ac:dyDescent="0.3">
      <c r="A32" s="202" t="s">
        <v>154</v>
      </c>
      <c r="B32" s="190" t="s">
        <v>155</v>
      </c>
      <c r="C32" s="188" t="s">
        <v>108</v>
      </c>
      <c r="D32" s="186">
        <v>1</v>
      </c>
      <c r="E32" s="167" t="s">
        <v>156</v>
      </c>
      <c r="F32" s="192">
        <v>59279</v>
      </c>
      <c r="H32" s="163">
        <v>53944</v>
      </c>
      <c r="I32" s="164">
        <v>53944</v>
      </c>
      <c r="J32" s="165">
        <f>+H32*D32</f>
        <v>53944</v>
      </c>
      <c r="K32" s="165">
        <f t="shared" si="1"/>
        <v>0</v>
      </c>
      <c r="M32" s="163">
        <v>54359</v>
      </c>
      <c r="N32" s="164">
        <v>54359</v>
      </c>
      <c r="O32" s="165">
        <f t="shared" si="23"/>
        <v>54359</v>
      </c>
      <c r="P32" s="165">
        <f>+N32-O32</f>
        <v>0</v>
      </c>
      <c r="R32" s="182">
        <v>56800</v>
      </c>
      <c r="S32" s="180">
        <v>56800</v>
      </c>
      <c r="T32" s="165">
        <f t="shared" si="3"/>
        <v>56800</v>
      </c>
      <c r="U32" s="165">
        <f>+S32-T32</f>
        <v>0</v>
      </c>
      <c r="W32" s="163">
        <v>53766</v>
      </c>
      <c r="X32" s="164">
        <v>53766</v>
      </c>
      <c r="Y32" s="165">
        <f t="shared" si="5"/>
        <v>53766</v>
      </c>
      <c r="Z32" s="165">
        <f>+X32-Y32</f>
        <v>0</v>
      </c>
      <c r="AB32" s="163">
        <v>58000</v>
      </c>
      <c r="AC32" s="164">
        <v>58000</v>
      </c>
      <c r="AD32" s="165">
        <f t="shared" si="7"/>
        <v>58000</v>
      </c>
      <c r="AE32" s="165">
        <f>+AC32-AD32</f>
        <v>0</v>
      </c>
      <c r="AG32" s="163">
        <v>56900</v>
      </c>
      <c r="AH32" s="164">
        <v>56900</v>
      </c>
      <c r="AI32" s="165">
        <f t="shared" si="9"/>
        <v>56900</v>
      </c>
      <c r="AJ32" s="165">
        <f>+AH32-AI32</f>
        <v>0</v>
      </c>
      <c r="AL32" s="163">
        <v>57981</v>
      </c>
      <c r="AM32" s="164">
        <v>57981</v>
      </c>
      <c r="AN32" s="165">
        <f t="shared" si="11"/>
        <v>57981</v>
      </c>
      <c r="AO32" s="165">
        <f>+AM32-AN32</f>
        <v>0</v>
      </c>
      <c r="AQ32" s="163">
        <v>58500</v>
      </c>
      <c r="AR32" s="164">
        <v>58500</v>
      </c>
      <c r="AS32" s="165">
        <f t="shared" si="13"/>
        <v>58500</v>
      </c>
      <c r="AT32" s="114"/>
      <c r="AU32" s="165">
        <f>+AR32-AS32</f>
        <v>0</v>
      </c>
      <c r="AW32" s="163">
        <v>58076</v>
      </c>
      <c r="AX32" s="164">
        <v>58076</v>
      </c>
      <c r="AY32" s="165">
        <f t="shared" si="15"/>
        <v>58076</v>
      </c>
      <c r="AZ32" s="114"/>
      <c r="BA32" s="165">
        <f>+AX32-AY32</f>
        <v>0</v>
      </c>
      <c r="BC32" s="163">
        <v>58192</v>
      </c>
      <c r="BD32" s="164">
        <v>58192</v>
      </c>
      <c r="BE32" s="165">
        <f t="shared" si="17"/>
        <v>58192</v>
      </c>
      <c r="BF32" s="165">
        <f>+BD32-BE32</f>
        <v>0</v>
      </c>
      <c r="BH32" s="163">
        <v>58048</v>
      </c>
      <c r="BI32" s="164">
        <v>58048</v>
      </c>
      <c r="BJ32" s="165">
        <f t="shared" si="19"/>
        <v>58048</v>
      </c>
      <c r="BK32" s="117"/>
      <c r="BL32" s="165">
        <f>+BI32-BJ32</f>
        <v>0</v>
      </c>
      <c r="BN32" s="163">
        <v>58024</v>
      </c>
      <c r="BO32" s="164">
        <v>58024</v>
      </c>
      <c r="BP32" s="165">
        <f t="shared" si="21"/>
        <v>58024</v>
      </c>
      <c r="BQ32" s="165">
        <f>+BO32-BP32</f>
        <v>0</v>
      </c>
    </row>
    <row r="33" spans="1:69" ht="15" thickBot="1" x14ac:dyDescent="0.35">
      <c r="A33" s="203"/>
      <c r="B33" s="191"/>
      <c r="C33" s="189"/>
      <c r="D33" s="187"/>
      <c r="E33" s="168"/>
      <c r="F33" s="193"/>
      <c r="H33" s="163"/>
      <c r="I33" s="164"/>
      <c r="J33" s="166"/>
      <c r="K33" s="166"/>
      <c r="M33" s="163"/>
      <c r="N33" s="164"/>
      <c r="O33" s="166"/>
      <c r="P33" s="166"/>
      <c r="R33" s="183"/>
      <c r="S33" s="181"/>
      <c r="T33" s="166"/>
      <c r="U33" s="166"/>
      <c r="W33" s="163"/>
      <c r="X33" s="164"/>
      <c r="Y33" s="166"/>
      <c r="Z33" s="166"/>
      <c r="AB33" s="163"/>
      <c r="AC33" s="164"/>
      <c r="AD33" s="166"/>
      <c r="AE33" s="166"/>
      <c r="AG33" s="163"/>
      <c r="AH33" s="164"/>
      <c r="AI33" s="166"/>
      <c r="AJ33" s="166"/>
      <c r="AL33" s="163"/>
      <c r="AM33" s="164"/>
      <c r="AN33" s="166"/>
      <c r="AO33" s="166"/>
      <c r="AQ33" s="163"/>
      <c r="AR33" s="164"/>
      <c r="AS33" s="166"/>
      <c r="AT33" s="115"/>
      <c r="AU33" s="166"/>
      <c r="AW33" s="163"/>
      <c r="AX33" s="164"/>
      <c r="AY33" s="166"/>
      <c r="AZ33" s="115"/>
      <c r="BA33" s="166"/>
      <c r="BC33" s="163"/>
      <c r="BD33" s="164"/>
      <c r="BE33" s="166"/>
      <c r="BF33" s="166"/>
      <c r="BH33" s="163"/>
      <c r="BI33" s="164"/>
      <c r="BJ33" s="166"/>
      <c r="BK33" s="118"/>
      <c r="BL33" s="166"/>
      <c r="BN33" s="163"/>
      <c r="BO33" s="164"/>
      <c r="BP33" s="166"/>
      <c r="BQ33" s="166"/>
    </row>
    <row r="34" spans="1:69" x14ac:dyDescent="0.3">
      <c r="A34" s="202" t="s">
        <v>157</v>
      </c>
      <c r="B34" s="190" t="s">
        <v>158</v>
      </c>
      <c r="C34" s="188" t="s">
        <v>98</v>
      </c>
      <c r="D34" s="186">
        <v>1</v>
      </c>
      <c r="E34" s="167" t="s">
        <v>159</v>
      </c>
      <c r="F34" s="192">
        <v>158983.95000000001</v>
      </c>
      <c r="H34" s="163">
        <v>144675</v>
      </c>
      <c r="I34" s="164">
        <v>144675</v>
      </c>
      <c r="J34" s="165">
        <f>+H34*D34</f>
        <v>144675</v>
      </c>
      <c r="K34" s="165">
        <f t="shared" si="1"/>
        <v>0</v>
      </c>
      <c r="M34" s="163">
        <v>145788</v>
      </c>
      <c r="N34" s="164">
        <v>145788</v>
      </c>
      <c r="O34" s="165">
        <f t="shared" si="23"/>
        <v>145788</v>
      </c>
      <c r="P34" s="165">
        <f>+N34-O34</f>
        <v>0</v>
      </c>
      <c r="R34" s="182">
        <v>152400</v>
      </c>
      <c r="S34" s="180">
        <v>152400</v>
      </c>
      <c r="T34" s="165">
        <f t="shared" si="3"/>
        <v>152400</v>
      </c>
      <c r="U34" s="165">
        <f>+S34-T34</f>
        <v>0</v>
      </c>
      <c r="W34" s="163">
        <v>144198</v>
      </c>
      <c r="X34" s="164">
        <v>144198</v>
      </c>
      <c r="Y34" s="165">
        <f t="shared" si="5"/>
        <v>144198</v>
      </c>
      <c r="Z34" s="165">
        <f>+X34-Y34</f>
        <v>0</v>
      </c>
      <c r="AB34" s="163">
        <v>150000</v>
      </c>
      <c r="AC34" s="164">
        <v>150000</v>
      </c>
      <c r="AD34" s="165">
        <f t="shared" si="7"/>
        <v>150000</v>
      </c>
      <c r="AE34" s="165">
        <f>+AC34-AD34</f>
        <v>0</v>
      </c>
      <c r="AG34" s="163">
        <v>155000</v>
      </c>
      <c r="AH34" s="164">
        <v>155000</v>
      </c>
      <c r="AI34" s="175">
        <f t="shared" si="9"/>
        <v>155000</v>
      </c>
      <c r="AJ34" s="165">
        <f>+AH34-AI34</f>
        <v>0</v>
      </c>
      <c r="AL34" s="163">
        <v>155504</v>
      </c>
      <c r="AM34" s="164">
        <v>155504</v>
      </c>
      <c r="AN34" s="165">
        <f t="shared" si="11"/>
        <v>155504</v>
      </c>
      <c r="AO34" s="165">
        <f>+AM34-AN34</f>
        <v>0</v>
      </c>
      <c r="AQ34" s="163">
        <v>157000</v>
      </c>
      <c r="AR34" s="164">
        <v>157000</v>
      </c>
      <c r="AS34" s="165">
        <f t="shared" si="13"/>
        <v>157000</v>
      </c>
      <c r="AT34" s="114"/>
      <c r="AU34" s="165">
        <f>+AR34-AS34</f>
        <v>0</v>
      </c>
      <c r="AW34" s="163">
        <v>155757</v>
      </c>
      <c r="AX34" s="164">
        <v>155757</v>
      </c>
      <c r="AY34" s="165">
        <f t="shared" si="15"/>
        <v>155757</v>
      </c>
      <c r="AZ34" s="114"/>
      <c r="BA34" s="165">
        <f>+AX34-AY34</f>
        <v>0</v>
      </c>
      <c r="BC34" s="163">
        <v>156069</v>
      </c>
      <c r="BD34" s="164">
        <v>156069</v>
      </c>
      <c r="BE34" s="165">
        <f t="shared" si="17"/>
        <v>156069</v>
      </c>
      <c r="BF34" s="165">
        <f>+BD34-BE34</f>
        <v>0</v>
      </c>
      <c r="BH34" s="163">
        <v>155681</v>
      </c>
      <c r="BI34" s="164">
        <v>155681</v>
      </c>
      <c r="BJ34" s="165">
        <f t="shared" si="19"/>
        <v>155681</v>
      </c>
      <c r="BK34" s="117"/>
      <c r="BL34" s="165">
        <f>+BI34-BJ34</f>
        <v>0</v>
      </c>
      <c r="BN34" s="163">
        <v>155618</v>
      </c>
      <c r="BO34" s="164">
        <v>155618</v>
      </c>
      <c r="BP34" s="165">
        <f t="shared" si="21"/>
        <v>155618</v>
      </c>
      <c r="BQ34" s="165">
        <f>+BO34-BP34</f>
        <v>0</v>
      </c>
    </row>
    <row r="35" spans="1:69" ht="15" thickBot="1" x14ac:dyDescent="0.35">
      <c r="A35" s="203"/>
      <c r="B35" s="191"/>
      <c r="C35" s="189"/>
      <c r="D35" s="187"/>
      <c r="E35" s="168"/>
      <c r="F35" s="193"/>
      <c r="H35" s="163"/>
      <c r="I35" s="164"/>
      <c r="J35" s="166"/>
      <c r="K35" s="166"/>
      <c r="M35" s="163"/>
      <c r="N35" s="164"/>
      <c r="O35" s="166"/>
      <c r="P35" s="166"/>
      <c r="R35" s="183"/>
      <c r="S35" s="181"/>
      <c r="T35" s="166"/>
      <c r="U35" s="166"/>
      <c r="W35" s="163"/>
      <c r="X35" s="164"/>
      <c r="Y35" s="166"/>
      <c r="Z35" s="166"/>
      <c r="AB35" s="163"/>
      <c r="AC35" s="164"/>
      <c r="AD35" s="166"/>
      <c r="AE35" s="166"/>
      <c r="AG35" s="163"/>
      <c r="AH35" s="164"/>
      <c r="AI35" s="176"/>
      <c r="AJ35" s="166"/>
      <c r="AL35" s="163"/>
      <c r="AM35" s="164"/>
      <c r="AN35" s="166"/>
      <c r="AO35" s="166"/>
      <c r="AQ35" s="163"/>
      <c r="AR35" s="164"/>
      <c r="AS35" s="166"/>
      <c r="AT35" s="115"/>
      <c r="AU35" s="166"/>
      <c r="AW35" s="163"/>
      <c r="AX35" s="164"/>
      <c r="AY35" s="166"/>
      <c r="AZ35" s="115"/>
      <c r="BA35" s="166"/>
      <c r="BC35" s="163"/>
      <c r="BD35" s="164"/>
      <c r="BE35" s="166"/>
      <c r="BF35" s="166"/>
      <c r="BH35" s="163"/>
      <c r="BI35" s="164"/>
      <c r="BJ35" s="166"/>
      <c r="BK35" s="118"/>
      <c r="BL35" s="166"/>
      <c r="BN35" s="163"/>
      <c r="BO35" s="164"/>
      <c r="BP35" s="166"/>
      <c r="BQ35" s="166"/>
    </row>
    <row r="36" spans="1:69" x14ac:dyDescent="0.3">
      <c r="A36" s="202" t="s">
        <v>160</v>
      </c>
      <c r="B36" s="190" t="s">
        <v>161</v>
      </c>
      <c r="C36" s="188" t="s">
        <v>98</v>
      </c>
      <c r="D36" s="186">
        <v>1</v>
      </c>
      <c r="E36" s="167" t="s">
        <v>162</v>
      </c>
      <c r="F36" s="192">
        <v>56252.17</v>
      </c>
      <c r="H36" s="163">
        <v>51189</v>
      </c>
      <c r="I36" s="164">
        <v>51189</v>
      </c>
      <c r="J36" s="165">
        <f>+H36*D36</f>
        <v>51189</v>
      </c>
      <c r="K36" s="165">
        <f t="shared" si="1"/>
        <v>0</v>
      </c>
      <c r="M36" s="163">
        <v>51583</v>
      </c>
      <c r="N36" s="164">
        <v>51583</v>
      </c>
      <c r="O36" s="165">
        <f t="shared" si="23"/>
        <v>51583</v>
      </c>
      <c r="P36" s="165">
        <f>+N36-O36</f>
        <v>0</v>
      </c>
      <c r="R36" s="182">
        <v>53900</v>
      </c>
      <c r="S36" s="180">
        <v>53900</v>
      </c>
      <c r="T36" s="165">
        <f t="shared" si="3"/>
        <v>53900</v>
      </c>
      <c r="U36" s="165">
        <f>+S36-T36</f>
        <v>0</v>
      </c>
      <c r="W36" s="163">
        <v>51021</v>
      </c>
      <c r="X36" s="164">
        <v>51021</v>
      </c>
      <c r="Y36" s="165">
        <f t="shared" si="5"/>
        <v>51021</v>
      </c>
      <c r="Z36" s="165">
        <f>+X36-Y36</f>
        <v>0</v>
      </c>
      <c r="AB36" s="163">
        <v>56000</v>
      </c>
      <c r="AC36" s="164">
        <v>56000</v>
      </c>
      <c r="AD36" s="165">
        <f t="shared" si="7"/>
        <v>56000</v>
      </c>
      <c r="AE36" s="165">
        <f>+AC36-AD36</f>
        <v>0</v>
      </c>
      <c r="AG36" s="163">
        <v>54000</v>
      </c>
      <c r="AH36" s="164">
        <v>54000</v>
      </c>
      <c r="AI36" s="165">
        <f t="shared" si="9"/>
        <v>54000</v>
      </c>
      <c r="AJ36" s="165">
        <f>+AH36-AI36</f>
        <v>0</v>
      </c>
      <c r="AL36" s="163">
        <v>55021</v>
      </c>
      <c r="AM36" s="164">
        <v>55021</v>
      </c>
      <c r="AN36" s="165">
        <f t="shared" si="11"/>
        <v>55021</v>
      </c>
      <c r="AO36" s="165">
        <f>+AM36-AN36</f>
        <v>0</v>
      </c>
      <c r="AQ36" s="163">
        <v>55500</v>
      </c>
      <c r="AR36" s="164">
        <v>55500</v>
      </c>
      <c r="AS36" s="165">
        <f t="shared" si="13"/>
        <v>55500</v>
      </c>
      <c r="AT36" s="114"/>
      <c r="AU36" s="165">
        <f>+AR36-AS36</f>
        <v>0</v>
      </c>
      <c r="AW36" s="163">
        <v>55110</v>
      </c>
      <c r="AX36" s="164">
        <v>55110</v>
      </c>
      <c r="AY36" s="165">
        <f t="shared" si="15"/>
        <v>55110</v>
      </c>
      <c r="AZ36" s="114"/>
      <c r="BA36" s="165">
        <f>+AX36-AY36</f>
        <v>0</v>
      </c>
      <c r="BC36" s="163">
        <v>55221</v>
      </c>
      <c r="BD36" s="164">
        <v>55221</v>
      </c>
      <c r="BE36" s="165">
        <f t="shared" si="17"/>
        <v>55221</v>
      </c>
      <c r="BF36" s="165">
        <f>+BD36-BE36</f>
        <v>0</v>
      </c>
      <c r="BH36" s="163">
        <v>55084</v>
      </c>
      <c r="BI36" s="164">
        <v>55084</v>
      </c>
      <c r="BJ36" s="165">
        <f t="shared" si="19"/>
        <v>55084</v>
      </c>
      <c r="BK36" s="117"/>
      <c r="BL36" s="165">
        <f>+BI36-BJ36</f>
        <v>0</v>
      </c>
      <c r="BN36" s="163">
        <v>55061</v>
      </c>
      <c r="BO36" s="164">
        <v>55061</v>
      </c>
      <c r="BP36" s="165">
        <f t="shared" si="21"/>
        <v>55061</v>
      </c>
      <c r="BQ36" s="165">
        <f>+BO36-BP36</f>
        <v>0</v>
      </c>
    </row>
    <row r="37" spans="1:69" ht="15" thickBot="1" x14ac:dyDescent="0.35">
      <c r="A37" s="203"/>
      <c r="B37" s="191"/>
      <c r="C37" s="189"/>
      <c r="D37" s="187"/>
      <c r="E37" s="168"/>
      <c r="F37" s="193"/>
      <c r="H37" s="163"/>
      <c r="I37" s="164"/>
      <c r="J37" s="166"/>
      <c r="K37" s="166"/>
      <c r="M37" s="163"/>
      <c r="N37" s="164"/>
      <c r="O37" s="166"/>
      <c r="P37" s="166"/>
      <c r="R37" s="183"/>
      <c r="S37" s="181"/>
      <c r="T37" s="166"/>
      <c r="U37" s="166"/>
      <c r="W37" s="163"/>
      <c r="X37" s="164"/>
      <c r="Y37" s="166"/>
      <c r="Z37" s="166"/>
      <c r="AB37" s="163"/>
      <c r="AC37" s="164"/>
      <c r="AD37" s="166"/>
      <c r="AE37" s="166"/>
      <c r="AG37" s="163"/>
      <c r="AH37" s="164"/>
      <c r="AI37" s="166"/>
      <c r="AJ37" s="166"/>
      <c r="AL37" s="163"/>
      <c r="AM37" s="164"/>
      <c r="AN37" s="166"/>
      <c r="AO37" s="166"/>
      <c r="AQ37" s="163"/>
      <c r="AR37" s="164"/>
      <c r="AS37" s="166"/>
      <c r="AT37" s="115"/>
      <c r="AU37" s="166"/>
      <c r="AW37" s="163"/>
      <c r="AX37" s="164"/>
      <c r="AY37" s="166"/>
      <c r="AZ37" s="115"/>
      <c r="BA37" s="166"/>
      <c r="BC37" s="163"/>
      <c r="BD37" s="164"/>
      <c r="BE37" s="166"/>
      <c r="BF37" s="166"/>
      <c r="BH37" s="163"/>
      <c r="BI37" s="164"/>
      <c r="BJ37" s="166"/>
      <c r="BK37" s="118"/>
      <c r="BL37" s="166"/>
      <c r="BN37" s="163"/>
      <c r="BO37" s="164"/>
      <c r="BP37" s="166"/>
      <c r="BQ37" s="166"/>
    </row>
    <row r="38" spans="1:69" ht="46.2" thickBot="1" x14ac:dyDescent="0.3">
      <c r="A38" s="69" t="s">
        <v>163</v>
      </c>
      <c r="B38" s="70" t="s">
        <v>164</v>
      </c>
      <c r="C38" s="71" t="s">
        <v>108</v>
      </c>
      <c r="D38" s="102">
        <v>1</v>
      </c>
      <c r="E38" s="72" t="s">
        <v>165</v>
      </c>
      <c r="F38" s="73">
        <v>44978.81</v>
      </c>
      <c r="H38" s="98">
        <v>40931</v>
      </c>
      <c r="I38" s="90">
        <v>40931</v>
      </c>
      <c r="J38" s="106">
        <f>+H38*D38</f>
        <v>40931</v>
      </c>
      <c r="K38" s="106">
        <f t="shared" si="1"/>
        <v>0</v>
      </c>
      <c r="M38" s="98">
        <v>41246</v>
      </c>
      <c r="N38" s="90">
        <v>41246</v>
      </c>
      <c r="O38" s="106">
        <f t="shared" si="23"/>
        <v>41246</v>
      </c>
      <c r="P38" s="106">
        <f>+N38-O38</f>
        <v>0</v>
      </c>
      <c r="R38" s="98">
        <v>43100</v>
      </c>
      <c r="S38" s="90">
        <v>43100</v>
      </c>
      <c r="T38" s="106">
        <f t="shared" si="3"/>
        <v>43100</v>
      </c>
      <c r="U38" s="106">
        <f>+S38-T38</f>
        <v>0</v>
      </c>
      <c r="W38" s="98">
        <v>40796</v>
      </c>
      <c r="X38" s="90">
        <v>40796</v>
      </c>
      <c r="Y38" s="106">
        <f t="shared" si="5"/>
        <v>40796</v>
      </c>
      <c r="Z38" s="106">
        <f>+X38-Y38</f>
        <v>0</v>
      </c>
      <c r="AB38" s="98">
        <v>44900</v>
      </c>
      <c r="AC38" s="90">
        <v>44900</v>
      </c>
      <c r="AD38" s="106">
        <f t="shared" si="7"/>
        <v>44900</v>
      </c>
      <c r="AE38" s="106">
        <f>+AC38-AD38</f>
        <v>0</v>
      </c>
      <c r="AG38" s="98">
        <v>43100</v>
      </c>
      <c r="AH38" s="90">
        <v>43100</v>
      </c>
      <c r="AI38" s="106">
        <f t="shared" si="9"/>
        <v>43100</v>
      </c>
      <c r="AJ38" s="106">
        <f>+AH38-AI38</f>
        <v>0</v>
      </c>
      <c r="AL38" s="98">
        <v>43994</v>
      </c>
      <c r="AM38" s="90">
        <v>43994</v>
      </c>
      <c r="AN38" s="106">
        <f t="shared" si="11"/>
        <v>43994</v>
      </c>
      <c r="AO38" s="106">
        <f>+AM38-AN38</f>
        <v>0</v>
      </c>
      <c r="AQ38" s="98">
        <v>44300</v>
      </c>
      <c r="AR38" s="90">
        <v>44300</v>
      </c>
      <c r="AS38" s="106">
        <f t="shared" si="13"/>
        <v>44300</v>
      </c>
      <c r="AT38" s="106"/>
      <c r="AU38" s="106">
        <f>+AR38-AS38</f>
        <v>0</v>
      </c>
      <c r="AW38" s="98">
        <v>44066</v>
      </c>
      <c r="AX38" s="90">
        <v>44066</v>
      </c>
      <c r="AY38" s="106">
        <f t="shared" si="15"/>
        <v>44066</v>
      </c>
      <c r="AZ38" s="106"/>
      <c r="BA38" s="106">
        <f>+AX38-AY38</f>
        <v>0</v>
      </c>
      <c r="BC38" s="98">
        <v>44154</v>
      </c>
      <c r="BD38" s="90">
        <v>44154</v>
      </c>
      <c r="BE38" s="106">
        <f t="shared" si="17"/>
        <v>44154</v>
      </c>
      <c r="BF38" s="106">
        <f>+BD38-BE38</f>
        <v>0</v>
      </c>
      <c r="BH38" s="98">
        <v>44044</v>
      </c>
      <c r="BI38" s="90">
        <v>44044</v>
      </c>
      <c r="BJ38" s="106">
        <f t="shared" si="19"/>
        <v>44044</v>
      </c>
      <c r="BK38" s="106"/>
      <c r="BL38" s="106">
        <f>+BI38-BJ38</f>
        <v>0</v>
      </c>
      <c r="BN38" s="98">
        <v>44026</v>
      </c>
      <c r="BO38" s="90">
        <v>44026</v>
      </c>
      <c r="BP38" s="106">
        <f t="shared" si="21"/>
        <v>44026</v>
      </c>
      <c r="BQ38" s="106">
        <f>+BO38-BP38</f>
        <v>0</v>
      </c>
    </row>
    <row r="39" spans="1:69" x14ac:dyDescent="0.3">
      <c r="A39" s="202" t="s">
        <v>166</v>
      </c>
      <c r="B39" s="190" t="s">
        <v>167</v>
      </c>
      <c r="C39" s="188" t="s">
        <v>108</v>
      </c>
      <c r="D39" s="186">
        <v>1</v>
      </c>
      <c r="E39" s="167" t="s">
        <v>168</v>
      </c>
      <c r="F39" s="192">
        <v>115210.48</v>
      </c>
      <c r="H39" s="163">
        <v>104842</v>
      </c>
      <c r="I39" s="164">
        <v>104842</v>
      </c>
      <c r="J39" s="165">
        <f>+H39*D39</f>
        <v>104842</v>
      </c>
      <c r="K39" s="165">
        <f t="shared" si="1"/>
        <v>0</v>
      </c>
      <c r="M39" s="163">
        <v>105648</v>
      </c>
      <c r="N39" s="164">
        <v>105648</v>
      </c>
      <c r="O39" s="165">
        <f t="shared" si="23"/>
        <v>105648</v>
      </c>
      <c r="P39" s="165">
        <f>+N39-O39</f>
        <v>0</v>
      </c>
      <c r="R39" s="182">
        <v>110450</v>
      </c>
      <c r="S39" s="180">
        <v>110450</v>
      </c>
      <c r="T39" s="165">
        <f t="shared" si="3"/>
        <v>110450</v>
      </c>
      <c r="U39" s="165">
        <f>+S39-T39</f>
        <v>0</v>
      </c>
      <c r="W39" s="163">
        <v>104496</v>
      </c>
      <c r="X39" s="164">
        <v>104496</v>
      </c>
      <c r="Y39" s="165">
        <f t="shared" si="5"/>
        <v>104496</v>
      </c>
      <c r="Z39" s="165">
        <f>+X39-Y39</f>
        <v>0</v>
      </c>
      <c r="AB39" s="163">
        <v>100000</v>
      </c>
      <c r="AC39" s="164">
        <v>100000</v>
      </c>
      <c r="AD39" s="165">
        <f t="shared" si="7"/>
        <v>100000</v>
      </c>
      <c r="AE39" s="165">
        <f>+AC39-AD39</f>
        <v>0</v>
      </c>
      <c r="AG39" s="163">
        <v>115000</v>
      </c>
      <c r="AH39" s="164">
        <v>115000</v>
      </c>
      <c r="AI39" s="165">
        <f t="shared" si="9"/>
        <v>115000</v>
      </c>
      <c r="AJ39" s="165">
        <f>+AH39-AI39</f>
        <v>0</v>
      </c>
      <c r="AL39" s="163">
        <v>112689</v>
      </c>
      <c r="AM39" s="164">
        <v>112689</v>
      </c>
      <c r="AN39" s="165">
        <f t="shared" si="11"/>
        <v>112689</v>
      </c>
      <c r="AO39" s="165">
        <f>+AM39-AN39</f>
        <v>0</v>
      </c>
      <c r="AQ39" s="163">
        <v>113000</v>
      </c>
      <c r="AR39" s="164">
        <v>113000</v>
      </c>
      <c r="AS39" s="165">
        <f t="shared" si="13"/>
        <v>113000</v>
      </c>
      <c r="AT39" s="114"/>
      <c r="AU39" s="165">
        <f>+AR39-AS39</f>
        <v>0</v>
      </c>
      <c r="AW39" s="163">
        <v>112872</v>
      </c>
      <c r="AX39" s="164">
        <v>112872</v>
      </c>
      <c r="AY39" s="165">
        <f t="shared" si="15"/>
        <v>112872</v>
      </c>
      <c r="AZ39" s="114"/>
      <c r="BA39" s="165">
        <f>+AX39-AY39</f>
        <v>0</v>
      </c>
      <c r="BC39" s="163">
        <v>113098</v>
      </c>
      <c r="BD39" s="164">
        <v>113098</v>
      </c>
      <c r="BE39" s="165">
        <f t="shared" si="17"/>
        <v>113098</v>
      </c>
      <c r="BF39" s="165">
        <f>+BD39-BE39</f>
        <v>0</v>
      </c>
      <c r="BH39" s="163">
        <v>112817</v>
      </c>
      <c r="BI39" s="164">
        <v>112817</v>
      </c>
      <c r="BJ39" s="165">
        <f t="shared" si="19"/>
        <v>112817</v>
      </c>
      <c r="BK39" s="117"/>
      <c r="BL39" s="165">
        <f>+BI39-BJ39</f>
        <v>0</v>
      </c>
      <c r="BN39" s="163">
        <v>112771</v>
      </c>
      <c r="BO39" s="164">
        <v>112771</v>
      </c>
      <c r="BP39" s="165">
        <f t="shared" si="21"/>
        <v>112771</v>
      </c>
      <c r="BQ39" s="165">
        <f>+BO39-BP39</f>
        <v>0</v>
      </c>
    </row>
    <row r="40" spans="1:69" ht="15" thickBot="1" x14ac:dyDescent="0.35">
      <c r="A40" s="203"/>
      <c r="B40" s="191"/>
      <c r="C40" s="189"/>
      <c r="D40" s="187"/>
      <c r="E40" s="168"/>
      <c r="F40" s="193"/>
      <c r="H40" s="163"/>
      <c r="I40" s="164"/>
      <c r="J40" s="166"/>
      <c r="K40" s="166"/>
      <c r="M40" s="163"/>
      <c r="N40" s="164"/>
      <c r="O40" s="166"/>
      <c r="P40" s="166"/>
      <c r="R40" s="183"/>
      <c r="S40" s="181"/>
      <c r="T40" s="166"/>
      <c r="U40" s="166"/>
      <c r="W40" s="163"/>
      <c r="X40" s="164"/>
      <c r="Y40" s="166"/>
      <c r="Z40" s="166"/>
      <c r="AB40" s="163"/>
      <c r="AC40" s="164"/>
      <c r="AD40" s="166"/>
      <c r="AE40" s="166"/>
      <c r="AG40" s="163"/>
      <c r="AH40" s="164"/>
      <c r="AI40" s="166"/>
      <c r="AJ40" s="166"/>
      <c r="AL40" s="163"/>
      <c r="AM40" s="164"/>
      <c r="AN40" s="166"/>
      <c r="AO40" s="166"/>
      <c r="AQ40" s="163"/>
      <c r="AR40" s="164"/>
      <c r="AS40" s="166"/>
      <c r="AT40" s="115"/>
      <c r="AU40" s="166"/>
      <c r="AW40" s="163"/>
      <c r="AX40" s="164"/>
      <c r="AY40" s="166"/>
      <c r="AZ40" s="115"/>
      <c r="BA40" s="166"/>
      <c r="BC40" s="163"/>
      <c r="BD40" s="164"/>
      <c r="BE40" s="166"/>
      <c r="BF40" s="166"/>
      <c r="BH40" s="163"/>
      <c r="BI40" s="164"/>
      <c r="BJ40" s="166"/>
      <c r="BK40" s="118"/>
      <c r="BL40" s="166"/>
      <c r="BN40" s="163"/>
      <c r="BO40" s="164"/>
      <c r="BP40" s="166"/>
      <c r="BQ40" s="166"/>
    </row>
    <row r="41" spans="1:69" ht="22.2" thickBot="1" x14ac:dyDescent="0.25">
      <c r="A41" s="74">
        <v>2</v>
      </c>
      <c r="B41" s="68" t="s">
        <v>169</v>
      </c>
      <c r="C41" s="81"/>
      <c r="D41" s="101"/>
      <c r="E41" s="82"/>
      <c r="F41" s="82"/>
      <c r="H41" s="96"/>
      <c r="I41" s="96"/>
      <c r="J41" s="106"/>
      <c r="K41" s="106"/>
      <c r="M41" s="96"/>
      <c r="N41" s="96"/>
      <c r="O41" s="106"/>
      <c r="P41" s="106"/>
      <c r="R41" s="96"/>
      <c r="S41" s="96"/>
      <c r="T41" s="106"/>
      <c r="U41" s="106"/>
      <c r="W41" s="96"/>
      <c r="X41" s="96"/>
      <c r="Y41" s="106"/>
      <c r="Z41" s="106"/>
      <c r="AB41" s="96"/>
      <c r="AC41" s="96"/>
      <c r="AD41" s="106"/>
      <c r="AE41" s="106"/>
      <c r="AG41" s="96"/>
      <c r="AH41" s="96"/>
      <c r="AI41" s="106"/>
      <c r="AJ41" s="106"/>
      <c r="AL41" s="96"/>
      <c r="AM41" s="96"/>
      <c r="AN41" s="106"/>
      <c r="AO41" s="106"/>
      <c r="AQ41" s="96"/>
      <c r="AR41" s="96"/>
      <c r="AS41" s="106"/>
      <c r="AT41" s="106"/>
      <c r="AU41" s="106"/>
      <c r="AW41" s="96"/>
      <c r="AX41" s="96"/>
      <c r="AY41" s="106"/>
      <c r="AZ41" s="106"/>
      <c r="BA41" s="106"/>
      <c r="BC41" s="96"/>
      <c r="BD41" s="96"/>
      <c r="BE41" s="106"/>
      <c r="BF41" s="106"/>
      <c r="BH41" s="96"/>
      <c r="BI41" s="96"/>
      <c r="BJ41" s="106"/>
      <c r="BK41" s="106"/>
      <c r="BL41" s="106"/>
      <c r="BN41" s="96"/>
      <c r="BO41" s="96"/>
      <c r="BP41" s="106"/>
      <c r="BQ41" s="106"/>
    </row>
    <row r="42" spans="1:69" ht="23.4" thickBot="1" x14ac:dyDescent="0.3">
      <c r="A42" s="69" t="s">
        <v>170</v>
      </c>
      <c r="B42" s="70" t="s">
        <v>171</v>
      </c>
      <c r="C42" s="71" t="s">
        <v>98</v>
      </c>
      <c r="D42" s="102">
        <v>1</v>
      </c>
      <c r="E42" s="72" t="s">
        <v>172</v>
      </c>
      <c r="F42" s="73">
        <v>51944</v>
      </c>
      <c r="H42" s="98">
        <v>47269</v>
      </c>
      <c r="I42" s="90">
        <v>47269</v>
      </c>
      <c r="J42" s="106">
        <f t="shared" ref="J42:J50" si="24">+H42*D42</f>
        <v>47269</v>
      </c>
      <c r="K42" s="106">
        <f t="shared" si="1"/>
        <v>0</v>
      </c>
      <c r="M42" s="98">
        <v>47633</v>
      </c>
      <c r="N42" s="90">
        <v>47633</v>
      </c>
      <c r="O42" s="106">
        <f t="shared" ref="O42:O64" si="25">+M42*D42</f>
        <v>47633</v>
      </c>
      <c r="P42" s="106">
        <f t="shared" ref="P42:P50" si="26">+N42-O42</f>
        <v>0</v>
      </c>
      <c r="R42" s="98">
        <v>49800</v>
      </c>
      <c r="S42" s="90">
        <v>49800</v>
      </c>
      <c r="T42" s="106">
        <f t="shared" si="3"/>
        <v>49800</v>
      </c>
      <c r="U42" s="106">
        <f t="shared" ref="U42:U50" si="27">+S42-T42</f>
        <v>0</v>
      </c>
      <c r="W42" s="98">
        <v>47113</v>
      </c>
      <c r="X42" s="90">
        <v>47113</v>
      </c>
      <c r="Y42" s="106">
        <f t="shared" si="5"/>
        <v>47113</v>
      </c>
      <c r="Z42" s="106">
        <f t="shared" ref="Z42:Z50" si="28">+X42-Y42</f>
        <v>0</v>
      </c>
      <c r="AB42" s="98">
        <v>38000</v>
      </c>
      <c r="AC42" s="90">
        <v>38000</v>
      </c>
      <c r="AD42" s="106">
        <f t="shared" si="7"/>
        <v>38000</v>
      </c>
      <c r="AE42" s="106">
        <f t="shared" ref="AE42:AE50" si="29">+AC42-AD42</f>
        <v>0</v>
      </c>
      <c r="AG42" s="98">
        <v>49800</v>
      </c>
      <c r="AH42" s="90">
        <v>49800</v>
      </c>
      <c r="AI42" s="106">
        <f t="shared" si="9"/>
        <v>49800</v>
      </c>
      <c r="AJ42" s="106">
        <f t="shared" ref="AJ42:AJ50" si="30">+AH42-AI42</f>
        <v>0</v>
      </c>
      <c r="AL42" s="98">
        <v>50807</v>
      </c>
      <c r="AM42" s="90">
        <v>50807</v>
      </c>
      <c r="AN42" s="106">
        <f t="shared" si="11"/>
        <v>50807</v>
      </c>
      <c r="AO42" s="106">
        <f t="shared" ref="AO42:AO50" si="31">+AM42-AN42</f>
        <v>0</v>
      </c>
      <c r="AQ42" s="112">
        <v>51944</v>
      </c>
      <c r="AR42" s="113">
        <v>51300</v>
      </c>
      <c r="AS42" s="111">
        <f t="shared" si="13"/>
        <v>51944</v>
      </c>
      <c r="AT42" s="111">
        <f>+AQ42*0.5%</f>
        <v>259.72000000000003</v>
      </c>
      <c r="AU42" s="111">
        <f t="shared" ref="AU42:AU50" si="32">+AR42-AS42</f>
        <v>-644</v>
      </c>
      <c r="AW42" s="98">
        <v>50890</v>
      </c>
      <c r="AX42" s="90">
        <v>50890</v>
      </c>
      <c r="AY42" s="106">
        <f t="shared" si="15"/>
        <v>50890</v>
      </c>
      <c r="AZ42" s="106"/>
      <c r="BA42" s="106">
        <f t="shared" ref="BA42:BA50" si="33">+AX42-AY42</f>
        <v>0</v>
      </c>
      <c r="BC42" s="98">
        <v>50992</v>
      </c>
      <c r="BD42" s="90">
        <v>20992</v>
      </c>
      <c r="BE42" s="106">
        <f t="shared" si="17"/>
        <v>50992</v>
      </c>
      <c r="BF42" s="106">
        <f t="shared" ref="BF42:BF50" si="34">+BD42-BE42</f>
        <v>-30000</v>
      </c>
      <c r="BH42" s="98">
        <v>50865</v>
      </c>
      <c r="BI42" s="90">
        <v>50865</v>
      </c>
      <c r="BJ42" s="106">
        <f t="shared" si="19"/>
        <v>50865</v>
      </c>
      <c r="BK42" s="106"/>
      <c r="BL42" s="106">
        <f t="shared" ref="BL42:BL50" si="35">+BI42-BJ42</f>
        <v>0</v>
      </c>
      <c r="BN42" s="98">
        <v>50844</v>
      </c>
      <c r="BO42" s="90">
        <v>50844</v>
      </c>
      <c r="BP42" s="106">
        <f t="shared" si="21"/>
        <v>50844</v>
      </c>
      <c r="BQ42" s="106">
        <f t="shared" ref="BQ42:BQ50" si="36">+BO42-BP42</f>
        <v>0</v>
      </c>
    </row>
    <row r="43" spans="1:69" ht="34.799999999999997" thickBot="1" x14ac:dyDescent="0.3">
      <c r="A43" s="69" t="s">
        <v>173</v>
      </c>
      <c r="B43" s="70" t="s">
        <v>174</v>
      </c>
      <c r="C43" s="71" t="s">
        <v>98</v>
      </c>
      <c r="D43" s="102">
        <v>1</v>
      </c>
      <c r="E43" s="72" t="s">
        <v>175</v>
      </c>
      <c r="F43" s="73">
        <v>58099</v>
      </c>
      <c r="H43" s="98">
        <v>52870</v>
      </c>
      <c r="I43" s="90">
        <v>52870</v>
      </c>
      <c r="J43" s="106">
        <f t="shared" si="24"/>
        <v>52870</v>
      </c>
      <c r="K43" s="106">
        <f t="shared" si="1"/>
        <v>0</v>
      </c>
      <c r="M43" s="98">
        <v>53277</v>
      </c>
      <c r="N43" s="90">
        <v>53277</v>
      </c>
      <c r="O43" s="106">
        <f t="shared" si="25"/>
        <v>53277</v>
      </c>
      <c r="P43" s="106">
        <f t="shared" si="26"/>
        <v>0</v>
      </c>
      <c r="R43" s="98">
        <v>55700</v>
      </c>
      <c r="S43" s="90">
        <v>55700</v>
      </c>
      <c r="T43" s="106">
        <f t="shared" si="3"/>
        <v>55700</v>
      </c>
      <c r="U43" s="106">
        <f t="shared" si="27"/>
        <v>0</v>
      </c>
      <c r="W43" s="98">
        <v>52696</v>
      </c>
      <c r="X43" s="90">
        <v>52696</v>
      </c>
      <c r="Y43" s="106">
        <f t="shared" si="5"/>
        <v>52696</v>
      </c>
      <c r="Z43" s="106">
        <f t="shared" si="28"/>
        <v>0</v>
      </c>
      <c r="AB43" s="98">
        <v>40000</v>
      </c>
      <c r="AC43" s="90">
        <v>40000</v>
      </c>
      <c r="AD43" s="106">
        <f t="shared" si="7"/>
        <v>40000</v>
      </c>
      <c r="AE43" s="106">
        <f t="shared" si="29"/>
        <v>0</v>
      </c>
      <c r="AG43" s="98">
        <v>55700</v>
      </c>
      <c r="AH43" s="90">
        <v>55700</v>
      </c>
      <c r="AI43" s="106">
        <f t="shared" si="9"/>
        <v>55700</v>
      </c>
      <c r="AJ43" s="106">
        <f t="shared" si="30"/>
        <v>0</v>
      </c>
      <c r="AL43" s="98">
        <v>56827</v>
      </c>
      <c r="AM43" s="90">
        <v>56827</v>
      </c>
      <c r="AN43" s="106">
        <f t="shared" si="11"/>
        <v>56827</v>
      </c>
      <c r="AO43" s="106">
        <f t="shared" si="31"/>
        <v>0</v>
      </c>
      <c r="AQ43" s="98">
        <v>57500</v>
      </c>
      <c r="AR43" s="90">
        <v>57500</v>
      </c>
      <c r="AS43" s="106">
        <f t="shared" si="13"/>
        <v>57500</v>
      </c>
      <c r="AT43" s="106"/>
      <c r="AU43" s="106">
        <f t="shared" si="32"/>
        <v>0</v>
      </c>
      <c r="AW43" s="98">
        <v>56920</v>
      </c>
      <c r="AX43" s="90">
        <v>56920</v>
      </c>
      <c r="AY43" s="106">
        <f t="shared" si="15"/>
        <v>56920</v>
      </c>
      <c r="AZ43" s="106"/>
      <c r="BA43" s="106">
        <f t="shared" si="33"/>
        <v>0</v>
      </c>
      <c r="BC43" s="98">
        <v>57034</v>
      </c>
      <c r="BD43" s="90">
        <v>57034</v>
      </c>
      <c r="BE43" s="106">
        <f t="shared" si="17"/>
        <v>57034</v>
      </c>
      <c r="BF43" s="106">
        <f t="shared" si="34"/>
        <v>0</v>
      </c>
      <c r="BH43" s="98">
        <v>56892</v>
      </c>
      <c r="BI43" s="90">
        <v>56892</v>
      </c>
      <c r="BJ43" s="106">
        <f t="shared" si="19"/>
        <v>56892</v>
      </c>
      <c r="BK43" s="106"/>
      <c r="BL43" s="106">
        <f t="shared" si="35"/>
        <v>0</v>
      </c>
      <c r="BN43" s="98">
        <v>56869</v>
      </c>
      <c r="BO43" s="90">
        <v>56869</v>
      </c>
      <c r="BP43" s="106">
        <f t="shared" si="21"/>
        <v>56869</v>
      </c>
      <c r="BQ43" s="106">
        <f t="shared" si="36"/>
        <v>0</v>
      </c>
    </row>
    <row r="44" spans="1:69" ht="34.799999999999997" thickBot="1" x14ac:dyDescent="0.3">
      <c r="A44" s="69" t="s">
        <v>176</v>
      </c>
      <c r="B44" s="70" t="s">
        <v>177</v>
      </c>
      <c r="C44" s="71" t="s">
        <v>98</v>
      </c>
      <c r="D44" s="102">
        <v>1</v>
      </c>
      <c r="E44" s="72" t="s">
        <v>178</v>
      </c>
      <c r="F44" s="73">
        <v>15770</v>
      </c>
      <c r="H44" s="98">
        <v>14351</v>
      </c>
      <c r="I44" s="90">
        <v>14351</v>
      </c>
      <c r="J44" s="106">
        <f t="shared" si="24"/>
        <v>14351</v>
      </c>
      <c r="K44" s="106">
        <f t="shared" si="1"/>
        <v>0</v>
      </c>
      <c r="M44" s="98">
        <v>14461</v>
      </c>
      <c r="N44" s="90">
        <v>14461</v>
      </c>
      <c r="O44" s="106">
        <f t="shared" si="25"/>
        <v>14461</v>
      </c>
      <c r="P44" s="106">
        <f t="shared" si="26"/>
        <v>0</v>
      </c>
      <c r="R44" s="98">
        <v>15100</v>
      </c>
      <c r="S44" s="90">
        <v>15100</v>
      </c>
      <c r="T44" s="106">
        <f t="shared" si="3"/>
        <v>15100</v>
      </c>
      <c r="U44" s="106">
        <f t="shared" si="27"/>
        <v>0</v>
      </c>
      <c r="W44" s="98">
        <v>14303</v>
      </c>
      <c r="X44" s="90">
        <v>14303</v>
      </c>
      <c r="Y44" s="106">
        <f t="shared" si="5"/>
        <v>14303</v>
      </c>
      <c r="Z44" s="106">
        <f t="shared" si="28"/>
        <v>0</v>
      </c>
      <c r="AB44" s="98">
        <v>15700</v>
      </c>
      <c r="AC44" s="90">
        <v>15700</v>
      </c>
      <c r="AD44" s="106">
        <f t="shared" si="7"/>
        <v>15700</v>
      </c>
      <c r="AE44" s="106">
        <f t="shared" si="29"/>
        <v>0</v>
      </c>
      <c r="AG44" s="98">
        <v>15100</v>
      </c>
      <c r="AH44" s="90">
        <v>15100</v>
      </c>
      <c r="AI44" s="106">
        <f t="shared" si="9"/>
        <v>15100</v>
      </c>
      <c r="AJ44" s="106">
        <f t="shared" si="30"/>
        <v>0</v>
      </c>
      <c r="AL44" s="98">
        <v>15425</v>
      </c>
      <c r="AM44" s="90">
        <v>15425</v>
      </c>
      <c r="AN44" s="106">
        <f t="shared" si="11"/>
        <v>15425</v>
      </c>
      <c r="AO44" s="106">
        <f t="shared" si="31"/>
        <v>0</v>
      </c>
      <c r="AQ44" s="98">
        <v>15500</v>
      </c>
      <c r="AR44" s="90">
        <v>15500</v>
      </c>
      <c r="AS44" s="106">
        <f t="shared" si="13"/>
        <v>15500</v>
      </c>
      <c r="AT44" s="106"/>
      <c r="AU44" s="106">
        <f t="shared" si="32"/>
        <v>0</v>
      </c>
      <c r="AW44" s="98">
        <v>15450</v>
      </c>
      <c r="AX44" s="90">
        <v>15450</v>
      </c>
      <c r="AY44" s="106">
        <f t="shared" si="15"/>
        <v>15450</v>
      </c>
      <c r="AZ44" s="106"/>
      <c r="BA44" s="106">
        <f t="shared" si="33"/>
        <v>0</v>
      </c>
      <c r="BC44" s="98">
        <v>15481</v>
      </c>
      <c r="BD44" s="90">
        <v>15481</v>
      </c>
      <c r="BE44" s="106">
        <f t="shared" si="17"/>
        <v>15481</v>
      </c>
      <c r="BF44" s="106">
        <f t="shared" si="34"/>
        <v>0</v>
      </c>
      <c r="BH44" s="98">
        <v>15442</v>
      </c>
      <c r="BI44" s="90">
        <v>15442</v>
      </c>
      <c r="BJ44" s="106">
        <f t="shared" si="19"/>
        <v>15442</v>
      </c>
      <c r="BK44" s="106"/>
      <c r="BL44" s="106">
        <f t="shared" si="35"/>
        <v>0</v>
      </c>
      <c r="BN44" s="98">
        <v>15436</v>
      </c>
      <c r="BO44" s="90">
        <v>15436</v>
      </c>
      <c r="BP44" s="106">
        <f t="shared" si="21"/>
        <v>15436</v>
      </c>
      <c r="BQ44" s="106">
        <f t="shared" si="36"/>
        <v>0</v>
      </c>
    </row>
    <row r="45" spans="1:69" ht="34.799999999999997" thickBot="1" x14ac:dyDescent="0.3">
      <c r="A45" s="69" t="s">
        <v>179</v>
      </c>
      <c r="B45" s="70" t="s">
        <v>180</v>
      </c>
      <c r="C45" s="71" t="s">
        <v>98</v>
      </c>
      <c r="D45" s="102">
        <v>1</v>
      </c>
      <c r="E45" s="72" t="s">
        <v>181</v>
      </c>
      <c r="F45" s="73">
        <v>13157.5</v>
      </c>
      <c r="H45" s="98">
        <v>11973</v>
      </c>
      <c r="I45" s="90">
        <v>11973</v>
      </c>
      <c r="J45" s="106">
        <f t="shared" si="24"/>
        <v>11973</v>
      </c>
      <c r="K45" s="106">
        <f t="shared" si="1"/>
        <v>0</v>
      </c>
      <c r="M45" s="98">
        <v>12065</v>
      </c>
      <c r="N45" s="90">
        <v>12065</v>
      </c>
      <c r="O45" s="106">
        <f t="shared" si="25"/>
        <v>12065</v>
      </c>
      <c r="P45" s="106">
        <f t="shared" si="26"/>
        <v>0</v>
      </c>
      <c r="R45" s="98">
        <v>12600</v>
      </c>
      <c r="S45" s="90">
        <v>12600</v>
      </c>
      <c r="T45" s="106">
        <f t="shared" si="3"/>
        <v>12600</v>
      </c>
      <c r="U45" s="106">
        <f t="shared" si="27"/>
        <v>0</v>
      </c>
      <c r="W45" s="98">
        <v>11934</v>
      </c>
      <c r="X45" s="90">
        <v>11934</v>
      </c>
      <c r="Y45" s="106">
        <f t="shared" si="5"/>
        <v>11934</v>
      </c>
      <c r="Z45" s="106">
        <f t="shared" si="28"/>
        <v>0</v>
      </c>
      <c r="AB45" s="98">
        <v>13150</v>
      </c>
      <c r="AC45" s="90">
        <v>13150</v>
      </c>
      <c r="AD45" s="106">
        <f t="shared" si="7"/>
        <v>13150</v>
      </c>
      <c r="AE45" s="106">
        <f t="shared" si="29"/>
        <v>0</v>
      </c>
      <c r="AG45" s="98">
        <v>12600</v>
      </c>
      <c r="AH45" s="90">
        <v>12600</v>
      </c>
      <c r="AI45" s="106">
        <f t="shared" si="9"/>
        <v>12600</v>
      </c>
      <c r="AJ45" s="106">
        <f t="shared" si="30"/>
        <v>0</v>
      </c>
      <c r="AL45" s="98">
        <v>12869</v>
      </c>
      <c r="AM45" s="90">
        <v>12869</v>
      </c>
      <c r="AN45" s="106">
        <f t="shared" si="11"/>
        <v>12869</v>
      </c>
      <c r="AO45" s="106">
        <f t="shared" si="31"/>
        <v>0</v>
      </c>
      <c r="AQ45" s="98">
        <v>13000</v>
      </c>
      <c r="AR45" s="90">
        <v>13000</v>
      </c>
      <c r="AS45" s="106">
        <f t="shared" si="13"/>
        <v>13000</v>
      </c>
      <c r="AT45" s="106"/>
      <c r="AU45" s="106">
        <f t="shared" si="32"/>
        <v>0</v>
      </c>
      <c r="AW45" s="98">
        <v>12890</v>
      </c>
      <c r="AX45" s="90">
        <v>12890</v>
      </c>
      <c r="AY45" s="106">
        <f t="shared" si="15"/>
        <v>12890</v>
      </c>
      <c r="AZ45" s="106"/>
      <c r="BA45" s="106">
        <f t="shared" si="33"/>
        <v>0</v>
      </c>
      <c r="BC45" s="98">
        <v>12916</v>
      </c>
      <c r="BD45" s="90">
        <v>12916</v>
      </c>
      <c r="BE45" s="106">
        <f t="shared" si="17"/>
        <v>12916</v>
      </c>
      <c r="BF45" s="106">
        <f t="shared" si="34"/>
        <v>0</v>
      </c>
      <c r="BH45" s="98">
        <v>12884</v>
      </c>
      <c r="BI45" s="90">
        <v>12884</v>
      </c>
      <c r="BJ45" s="106">
        <f t="shared" si="19"/>
        <v>12884</v>
      </c>
      <c r="BK45" s="106"/>
      <c r="BL45" s="106">
        <f t="shared" si="35"/>
        <v>0</v>
      </c>
      <c r="BN45" s="98">
        <v>12879</v>
      </c>
      <c r="BO45" s="90">
        <v>12879</v>
      </c>
      <c r="BP45" s="106">
        <f t="shared" si="21"/>
        <v>12879</v>
      </c>
      <c r="BQ45" s="106">
        <f t="shared" si="36"/>
        <v>0</v>
      </c>
    </row>
    <row r="46" spans="1:69" ht="34.799999999999997" thickBot="1" x14ac:dyDescent="0.3">
      <c r="A46" s="69" t="s">
        <v>182</v>
      </c>
      <c r="B46" s="70" t="s">
        <v>183</v>
      </c>
      <c r="C46" s="71" t="s">
        <v>108</v>
      </c>
      <c r="D46" s="102">
        <v>1</v>
      </c>
      <c r="E46" s="72" t="s">
        <v>184</v>
      </c>
      <c r="F46" s="73">
        <v>13220.39</v>
      </c>
      <c r="H46" s="98">
        <v>12031</v>
      </c>
      <c r="I46" s="90">
        <v>12031</v>
      </c>
      <c r="J46" s="106">
        <f t="shared" si="24"/>
        <v>12031</v>
      </c>
      <c r="K46" s="106">
        <f t="shared" si="1"/>
        <v>0</v>
      </c>
      <c r="M46" s="98">
        <v>12123</v>
      </c>
      <c r="N46" s="90">
        <v>12123</v>
      </c>
      <c r="O46" s="106">
        <f t="shared" si="25"/>
        <v>12123</v>
      </c>
      <c r="P46" s="106">
        <f t="shared" si="26"/>
        <v>0</v>
      </c>
      <c r="R46" s="98">
        <v>12650</v>
      </c>
      <c r="S46" s="90">
        <v>12650</v>
      </c>
      <c r="T46" s="106">
        <f t="shared" si="3"/>
        <v>12650</v>
      </c>
      <c r="U46" s="106">
        <f t="shared" si="27"/>
        <v>0</v>
      </c>
      <c r="W46" s="98">
        <v>11991</v>
      </c>
      <c r="X46" s="90">
        <v>11991</v>
      </c>
      <c r="Y46" s="106">
        <f t="shared" si="5"/>
        <v>11991</v>
      </c>
      <c r="Z46" s="106">
        <f t="shared" si="28"/>
        <v>0</v>
      </c>
      <c r="AB46" s="98">
        <v>13200</v>
      </c>
      <c r="AC46" s="90">
        <v>13200</v>
      </c>
      <c r="AD46" s="106">
        <f t="shared" si="7"/>
        <v>13200</v>
      </c>
      <c r="AE46" s="106">
        <f t="shared" si="29"/>
        <v>0</v>
      </c>
      <c r="AG46" s="98">
        <v>12600</v>
      </c>
      <c r="AH46" s="90">
        <v>12600</v>
      </c>
      <c r="AI46" s="106">
        <f t="shared" si="9"/>
        <v>12600</v>
      </c>
      <c r="AJ46" s="106">
        <f t="shared" si="30"/>
        <v>0</v>
      </c>
      <c r="AL46" s="98">
        <v>12931</v>
      </c>
      <c r="AM46" s="90">
        <v>12931</v>
      </c>
      <c r="AN46" s="106">
        <f t="shared" si="11"/>
        <v>12931</v>
      </c>
      <c r="AO46" s="106">
        <f t="shared" si="31"/>
        <v>0</v>
      </c>
      <c r="AQ46" s="98">
        <v>13000</v>
      </c>
      <c r="AR46" s="90">
        <v>13000</v>
      </c>
      <c r="AS46" s="106">
        <f t="shared" si="13"/>
        <v>13000</v>
      </c>
      <c r="AT46" s="106"/>
      <c r="AU46" s="106">
        <f t="shared" si="32"/>
        <v>0</v>
      </c>
      <c r="AW46" s="98">
        <v>12952</v>
      </c>
      <c r="AX46" s="90">
        <v>12952</v>
      </c>
      <c r="AY46" s="106">
        <f t="shared" si="15"/>
        <v>12952</v>
      </c>
      <c r="AZ46" s="106"/>
      <c r="BA46" s="106">
        <f t="shared" si="33"/>
        <v>0</v>
      </c>
      <c r="BC46" s="98">
        <v>12978</v>
      </c>
      <c r="BD46" s="90">
        <v>12978</v>
      </c>
      <c r="BE46" s="106">
        <f t="shared" si="17"/>
        <v>12978</v>
      </c>
      <c r="BF46" s="106">
        <f t="shared" si="34"/>
        <v>0</v>
      </c>
      <c r="BH46" s="98">
        <v>12945</v>
      </c>
      <c r="BI46" s="90">
        <v>12945</v>
      </c>
      <c r="BJ46" s="106">
        <f t="shared" si="19"/>
        <v>12945</v>
      </c>
      <c r="BK46" s="106"/>
      <c r="BL46" s="106">
        <f t="shared" si="35"/>
        <v>0</v>
      </c>
      <c r="BN46" s="98">
        <v>12940</v>
      </c>
      <c r="BO46" s="90">
        <v>12940</v>
      </c>
      <c r="BP46" s="106">
        <f t="shared" si="21"/>
        <v>12940</v>
      </c>
      <c r="BQ46" s="106">
        <f t="shared" si="36"/>
        <v>0</v>
      </c>
    </row>
    <row r="47" spans="1:69" ht="34.799999999999997" thickBot="1" x14ac:dyDescent="0.3">
      <c r="A47" s="69" t="s">
        <v>185</v>
      </c>
      <c r="B47" s="70" t="s">
        <v>186</v>
      </c>
      <c r="C47" s="71" t="s">
        <v>98</v>
      </c>
      <c r="D47" s="102">
        <v>1</v>
      </c>
      <c r="E47" s="72" t="s">
        <v>187</v>
      </c>
      <c r="F47" s="73">
        <v>35601.980000000003</v>
      </c>
      <c r="H47" s="98">
        <v>32398</v>
      </c>
      <c r="I47" s="90">
        <v>32398</v>
      </c>
      <c r="J47" s="106">
        <f t="shared" si="24"/>
        <v>32398</v>
      </c>
      <c r="K47" s="106">
        <f t="shared" si="1"/>
        <v>0</v>
      </c>
      <c r="M47" s="98">
        <v>32647</v>
      </c>
      <c r="N47" s="90">
        <v>32647</v>
      </c>
      <c r="O47" s="106">
        <f t="shared" si="25"/>
        <v>32647</v>
      </c>
      <c r="P47" s="106">
        <f t="shared" si="26"/>
        <v>0</v>
      </c>
      <c r="R47" s="98">
        <v>34100</v>
      </c>
      <c r="S47" s="90">
        <v>34100</v>
      </c>
      <c r="T47" s="106">
        <f t="shared" si="3"/>
        <v>34100</v>
      </c>
      <c r="U47" s="106">
        <f t="shared" si="27"/>
        <v>0</v>
      </c>
      <c r="W47" s="98">
        <v>32291</v>
      </c>
      <c r="X47" s="90">
        <v>32291</v>
      </c>
      <c r="Y47" s="106">
        <f t="shared" si="5"/>
        <v>32291</v>
      </c>
      <c r="Z47" s="106">
        <f t="shared" si="28"/>
        <v>0</v>
      </c>
      <c r="AB47" s="98">
        <v>35600</v>
      </c>
      <c r="AC47" s="90">
        <v>35600</v>
      </c>
      <c r="AD47" s="106">
        <f t="shared" si="7"/>
        <v>35600</v>
      </c>
      <c r="AE47" s="106">
        <f t="shared" si="29"/>
        <v>0</v>
      </c>
      <c r="AG47" s="98">
        <v>34100</v>
      </c>
      <c r="AH47" s="90">
        <v>34100</v>
      </c>
      <c r="AI47" s="106">
        <f t="shared" si="9"/>
        <v>34100</v>
      </c>
      <c r="AJ47" s="106">
        <f t="shared" si="30"/>
        <v>0</v>
      </c>
      <c r="AL47" s="98">
        <v>34823</v>
      </c>
      <c r="AM47" s="90">
        <v>34823</v>
      </c>
      <c r="AN47" s="106">
        <f t="shared" si="11"/>
        <v>34823</v>
      </c>
      <c r="AO47" s="106">
        <f t="shared" si="31"/>
        <v>0</v>
      </c>
      <c r="AQ47" s="98">
        <v>35000</v>
      </c>
      <c r="AR47" s="90">
        <v>35000</v>
      </c>
      <c r="AS47" s="106">
        <f t="shared" si="13"/>
        <v>35000</v>
      </c>
      <c r="AT47" s="106"/>
      <c r="AU47" s="106">
        <f t="shared" si="32"/>
        <v>0</v>
      </c>
      <c r="AW47" s="98">
        <v>34879</v>
      </c>
      <c r="AX47" s="90">
        <v>34879</v>
      </c>
      <c r="AY47" s="106">
        <f t="shared" si="15"/>
        <v>34879</v>
      </c>
      <c r="AZ47" s="106"/>
      <c r="BA47" s="106">
        <f t="shared" si="33"/>
        <v>0</v>
      </c>
      <c r="BC47" s="98">
        <v>34949</v>
      </c>
      <c r="BD47" s="90">
        <v>34949</v>
      </c>
      <c r="BE47" s="106">
        <f t="shared" si="17"/>
        <v>34949</v>
      </c>
      <c r="BF47" s="106">
        <f t="shared" si="34"/>
        <v>0</v>
      </c>
      <c r="BH47" s="98">
        <v>34862</v>
      </c>
      <c r="BI47" s="90">
        <v>34862</v>
      </c>
      <c r="BJ47" s="106">
        <f t="shared" si="19"/>
        <v>34862</v>
      </c>
      <c r="BK47" s="106"/>
      <c r="BL47" s="106">
        <f t="shared" si="35"/>
        <v>0</v>
      </c>
      <c r="BN47" s="98">
        <v>34848</v>
      </c>
      <c r="BO47" s="90">
        <v>34848</v>
      </c>
      <c r="BP47" s="106">
        <f t="shared" si="21"/>
        <v>34848</v>
      </c>
      <c r="BQ47" s="106">
        <f t="shared" si="36"/>
        <v>0</v>
      </c>
    </row>
    <row r="48" spans="1:69" ht="34.799999999999997" thickBot="1" x14ac:dyDescent="0.3">
      <c r="A48" s="69" t="s">
        <v>188</v>
      </c>
      <c r="B48" s="70" t="s">
        <v>189</v>
      </c>
      <c r="C48" s="71" t="s">
        <v>108</v>
      </c>
      <c r="D48" s="102">
        <v>1</v>
      </c>
      <c r="E48" s="72" t="s">
        <v>190</v>
      </c>
      <c r="F48" s="73">
        <v>5097.66</v>
      </c>
      <c r="H48" s="98">
        <v>4639</v>
      </c>
      <c r="I48" s="90">
        <v>4639</v>
      </c>
      <c r="J48" s="106">
        <f t="shared" si="24"/>
        <v>4639</v>
      </c>
      <c r="K48" s="106">
        <f t="shared" si="1"/>
        <v>0</v>
      </c>
      <c r="M48" s="98">
        <v>4675</v>
      </c>
      <c r="N48" s="90">
        <v>4675</v>
      </c>
      <c r="O48" s="106">
        <f t="shared" si="25"/>
        <v>4675</v>
      </c>
      <c r="P48" s="106">
        <f t="shared" si="26"/>
        <v>0</v>
      </c>
      <c r="R48" s="98">
        <v>4850</v>
      </c>
      <c r="S48" s="90">
        <v>4850</v>
      </c>
      <c r="T48" s="106">
        <f t="shared" si="3"/>
        <v>4850</v>
      </c>
      <c r="U48" s="106">
        <f t="shared" si="27"/>
        <v>0</v>
      </c>
      <c r="W48" s="98">
        <v>4624</v>
      </c>
      <c r="X48" s="90">
        <v>4624</v>
      </c>
      <c r="Y48" s="106">
        <f t="shared" si="5"/>
        <v>4624</v>
      </c>
      <c r="Z48" s="106">
        <f t="shared" si="28"/>
        <v>0</v>
      </c>
      <c r="AB48" s="98">
        <v>5000</v>
      </c>
      <c r="AC48" s="90">
        <v>5000</v>
      </c>
      <c r="AD48" s="106">
        <f t="shared" si="7"/>
        <v>5000</v>
      </c>
      <c r="AE48" s="106">
        <f t="shared" si="29"/>
        <v>0</v>
      </c>
      <c r="AG48" s="98">
        <v>4800</v>
      </c>
      <c r="AH48" s="90">
        <v>4800</v>
      </c>
      <c r="AI48" s="106">
        <f t="shared" si="9"/>
        <v>4800</v>
      </c>
      <c r="AJ48" s="106">
        <f t="shared" si="30"/>
        <v>0</v>
      </c>
      <c r="AL48" s="98">
        <v>4986</v>
      </c>
      <c r="AM48" s="90">
        <v>4986</v>
      </c>
      <c r="AN48" s="106">
        <f t="shared" si="11"/>
        <v>4986</v>
      </c>
      <c r="AO48" s="106">
        <f t="shared" si="31"/>
        <v>0</v>
      </c>
      <c r="AQ48" s="98">
        <v>5000</v>
      </c>
      <c r="AR48" s="90">
        <v>5000</v>
      </c>
      <c r="AS48" s="106">
        <f t="shared" si="13"/>
        <v>5000</v>
      </c>
      <c r="AT48" s="106"/>
      <c r="AU48" s="106">
        <f t="shared" si="32"/>
        <v>0</v>
      </c>
      <c r="AW48" s="98">
        <v>4994</v>
      </c>
      <c r="AX48" s="90">
        <v>4994</v>
      </c>
      <c r="AY48" s="106">
        <f t="shared" si="15"/>
        <v>4994</v>
      </c>
      <c r="AZ48" s="106"/>
      <c r="BA48" s="106">
        <f t="shared" si="33"/>
        <v>0</v>
      </c>
      <c r="BC48" s="98">
        <v>5004</v>
      </c>
      <c r="BD48" s="90">
        <v>5004</v>
      </c>
      <c r="BE48" s="106">
        <f t="shared" si="17"/>
        <v>5004</v>
      </c>
      <c r="BF48" s="106">
        <f t="shared" si="34"/>
        <v>0</v>
      </c>
      <c r="BH48" s="98">
        <v>4991</v>
      </c>
      <c r="BI48" s="90">
        <v>4991</v>
      </c>
      <c r="BJ48" s="106">
        <f t="shared" si="19"/>
        <v>4991</v>
      </c>
      <c r="BK48" s="106"/>
      <c r="BL48" s="106">
        <f t="shared" si="35"/>
        <v>0</v>
      </c>
      <c r="BN48" s="98">
        <v>4990</v>
      </c>
      <c r="BO48" s="90">
        <v>4990</v>
      </c>
      <c r="BP48" s="106">
        <f t="shared" si="21"/>
        <v>4990</v>
      </c>
      <c r="BQ48" s="106">
        <f t="shared" si="36"/>
        <v>0</v>
      </c>
    </row>
    <row r="49" spans="1:69" ht="46.2" thickBot="1" x14ac:dyDescent="0.3">
      <c r="A49" s="69" t="s">
        <v>191</v>
      </c>
      <c r="B49" s="70" t="s">
        <v>192</v>
      </c>
      <c r="C49" s="71" t="s">
        <v>108</v>
      </c>
      <c r="D49" s="102">
        <v>1</v>
      </c>
      <c r="E49" s="72" t="s">
        <v>193</v>
      </c>
      <c r="F49" s="73">
        <v>17635.98</v>
      </c>
      <c r="H49" s="98">
        <v>16049</v>
      </c>
      <c r="I49" s="90">
        <v>16049</v>
      </c>
      <c r="J49" s="106">
        <f t="shared" si="24"/>
        <v>16049</v>
      </c>
      <c r="K49" s="106">
        <f t="shared" si="1"/>
        <v>0</v>
      </c>
      <c r="M49" s="98">
        <v>16172</v>
      </c>
      <c r="N49" s="90">
        <v>16172</v>
      </c>
      <c r="O49" s="106">
        <f t="shared" si="25"/>
        <v>16172</v>
      </c>
      <c r="P49" s="106">
        <f t="shared" si="26"/>
        <v>0</v>
      </c>
      <c r="R49" s="98">
        <v>16900</v>
      </c>
      <c r="S49" s="90">
        <v>16900</v>
      </c>
      <c r="T49" s="106">
        <f t="shared" si="3"/>
        <v>16900</v>
      </c>
      <c r="U49" s="106">
        <f t="shared" si="27"/>
        <v>0</v>
      </c>
      <c r="W49" s="98">
        <v>15996</v>
      </c>
      <c r="X49" s="90">
        <v>15996</v>
      </c>
      <c r="Y49" s="106">
        <f t="shared" si="5"/>
        <v>15996</v>
      </c>
      <c r="Z49" s="106">
        <f t="shared" si="28"/>
        <v>0</v>
      </c>
      <c r="AB49" s="98">
        <v>76000</v>
      </c>
      <c r="AC49" s="90">
        <v>76000</v>
      </c>
      <c r="AD49" s="106">
        <f t="shared" si="7"/>
        <v>76000</v>
      </c>
      <c r="AE49" s="106">
        <f t="shared" si="29"/>
        <v>0</v>
      </c>
      <c r="AG49" s="98">
        <v>16900</v>
      </c>
      <c r="AH49" s="90">
        <v>16900</v>
      </c>
      <c r="AI49" s="106">
        <f t="shared" si="9"/>
        <v>16900</v>
      </c>
      <c r="AJ49" s="106">
        <f t="shared" si="30"/>
        <v>0</v>
      </c>
      <c r="AL49" s="98">
        <v>17250</v>
      </c>
      <c r="AM49" s="90">
        <v>17250</v>
      </c>
      <c r="AN49" s="106">
        <f t="shared" si="11"/>
        <v>17250</v>
      </c>
      <c r="AO49" s="106">
        <f t="shared" si="31"/>
        <v>0</v>
      </c>
      <c r="AQ49" s="98">
        <v>17300</v>
      </c>
      <c r="AR49" s="90">
        <v>17300</v>
      </c>
      <c r="AS49" s="106">
        <f t="shared" si="13"/>
        <v>17300</v>
      </c>
      <c r="AT49" s="106"/>
      <c r="AU49" s="106">
        <f t="shared" si="32"/>
        <v>0</v>
      </c>
      <c r="AW49" s="98">
        <v>17278</v>
      </c>
      <c r="AX49" s="90">
        <v>17278</v>
      </c>
      <c r="AY49" s="106">
        <f t="shared" si="15"/>
        <v>17278</v>
      </c>
      <c r="AZ49" s="106"/>
      <c r="BA49" s="106">
        <f t="shared" si="33"/>
        <v>0</v>
      </c>
      <c r="BC49" s="98">
        <v>17313</v>
      </c>
      <c r="BD49" s="90">
        <v>17313</v>
      </c>
      <c r="BE49" s="106">
        <f t="shared" si="17"/>
        <v>17313</v>
      </c>
      <c r="BF49" s="106">
        <f t="shared" si="34"/>
        <v>0</v>
      </c>
      <c r="BH49" s="98">
        <v>17269</v>
      </c>
      <c r="BI49" s="90">
        <v>17269</v>
      </c>
      <c r="BJ49" s="106">
        <f t="shared" si="19"/>
        <v>17269</v>
      </c>
      <c r="BK49" s="106"/>
      <c r="BL49" s="106">
        <f t="shared" si="35"/>
        <v>0</v>
      </c>
      <c r="BN49" s="98">
        <v>17263</v>
      </c>
      <c r="BO49" s="90">
        <v>17263</v>
      </c>
      <c r="BP49" s="106">
        <f t="shared" si="21"/>
        <v>17263</v>
      </c>
      <c r="BQ49" s="106">
        <f t="shared" si="36"/>
        <v>0</v>
      </c>
    </row>
    <row r="50" spans="1:69" x14ac:dyDescent="0.3">
      <c r="A50" s="202" t="s">
        <v>194</v>
      </c>
      <c r="B50" s="190" t="s">
        <v>195</v>
      </c>
      <c r="C50" s="188" t="s">
        <v>98</v>
      </c>
      <c r="D50" s="186">
        <v>1</v>
      </c>
      <c r="E50" s="167" t="s">
        <v>196</v>
      </c>
      <c r="F50" s="192">
        <v>32092.98</v>
      </c>
      <c r="H50" s="163">
        <v>29205</v>
      </c>
      <c r="I50" s="164">
        <v>29205</v>
      </c>
      <c r="J50" s="165">
        <f t="shared" si="24"/>
        <v>29205</v>
      </c>
      <c r="K50" s="165">
        <f t="shared" si="1"/>
        <v>0</v>
      </c>
      <c r="M50" s="163">
        <v>29429</v>
      </c>
      <c r="N50" s="164">
        <v>29429</v>
      </c>
      <c r="O50" s="165">
        <f t="shared" si="25"/>
        <v>29429</v>
      </c>
      <c r="P50" s="165">
        <f t="shared" si="26"/>
        <v>0</v>
      </c>
      <c r="R50" s="182">
        <v>30750</v>
      </c>
      <c r="S50" s="180">
        <v>30750</v>
      </c>
      <c r="T50" s="165">
        <f t="shared" si="3"/>
        <v>30750</v>
      </c>
      <c r="U50" s="165">
        <f t="shared" si="27"/>
        <v>0</v>
      </c>
      <c r="W50" s="163">
        <v>29108</v>
      </c>
      <c r="X50" s="164">
        <v>29108</v>
      </c>
      <c r="Y50" s="165">
        <f t="shared" si="5"/>
        <v>29108</v>
      </c>
      <c r="Z50" s="165">
        <f t="shared" si="28"/>
        <v>0</v>
      </c>
      <c r="AB50" s="163">
        <v>32000</v>
      </c>
      <c r="AC50" s="164">
        <v>32000</v>
      </c>
      <c r="AD50" s="165">
        <f t="shared" si="7"/>
        <v>32000</v>
      </c>
      <c r="AE50" s="165">
        <f t="shared" si="29"/>
        <v>0</v>
      </c>
      <c r="AG50" s="163">
        <v>30800</v>
      </c>
      <c r="AH50" s="164">
        <v>30800</v>
      </c>
      <c r="AI50" s="165">
        <f t="shared" si="9"/>
        <v>30800</v>
      </c>
      <c r="AJ50" s="165">
        <f t="shared" si="30"/>
        <v>0</v>
      </c>
      <c r="AL50" s="163">
        <v>31390</v>
      </c>
      <c r="AM50" s="164">
        <v>31390</v>
      </c>
      <c r="AN50" s="165">
        <f t="shared" si="11"/>
        <v>31390</v>
      </c>
      <c r="AO50" s="165">
        <f t="shared" si="31"/>
        <v>0</v>
      </c>
      <c r="AQ50" s="163">
        <v>31500</v>
      </c>
      <c r="AR50" s="164">
        <v>31500</v>
      </c>
      <c r="AS50" s="165">
        <f t="shared" si="13"/>
        <v>31500</v>
      </c>
      <c r="AT50" s="114"/>
      <c r="AU50" s="165">
        <f t="shared" si="32"/>
        <v>0</v>
      </c>
      <c r="AW50" s="163">
        <v>31441</v>
      </c>
      <c r="AX50" s="164">
        <v>31441</v>
      </c>
      <c r="AY50" s="165">
        <f t="shared" si="15"/>
        <v>31441</v>
      </c>
      <c r="AZ50" s="114"/>
      <c r="BA50" s="165">
        <f t="shared" si="33"/>
        <v>0</v>
      </c>
      <c r="BC50" s="163">
        <v>31505</v>
      </c>
      <c r="BD50" s="164">
        <v>31505</v>
      </c>
      <c r="BE50" s="165">
        <f t="shared" si="17"/>
        <v>31505</v>
      </c>
      <c r="BF50" s="165">
        <f t="shared" si="34"/>
        <v>0</v>
      </c>
      <c r="BH50" s="163">
        <v>31425</v>
      </c>
      <c r="BI50" s="164">
        <v>31425</v>
      </c>
      <c r="BJ50" s="165">
        <f t="shared" si="19"/>
        <v>31425</v>
      </c>
      <c r="BK50" s="117"/>
      <c r="BL50" s="165">
        <f t="shared" si="35"/>
        <v>0</v>
      </c>
      <c r="BN50" s="163">
        <v>31413</v>
      </c>
      <c r="BO50" s="164">
        <v>31413</v>
      </c>
      <c r="BP50" s="165">
        <f t="shared" si="21"/>
        <v>31413</v>
      </c>
      <c r="BQ50" s="165">
        <f t="shared" si="36"/>
        <v>0</v>
      </c>
    </row>
    <row r="51" spans="1:69" ht="15" thickBot="1" x14ac:dyDescent="0.35">
      <c r="A51" s="204"/>
      <c r="B51" s="191"/>
      <c r="C51" s="189"/>
      <c r="D51" s="187"/>
      <c r="E51" s="168"/>
      <c r="F51" s="193"/>
      <c r="H51" s="163"/>
      <c r="I51" s="164"/>
      <c r="J51" s="166"/>
      <c r="K51" s="166"/>
      <c r="M51" s="163"/>
      <c r="N51" s="164"/>
      <c r="O51" s="166"/>
      <c r="P51" s="166"/>
      <c r="R51" s="183"/>
      <c r="S51" s="181"/>
      <c r="T51" s="166"/>
      <c r="U51" s="166"/>
      <c r="W51" s="163"/>
      <c r="X51" s="164"/>
      <c r="Y51" s="166"/>
      <c r="Z51" s="166"/>
      <c r="AB51" s="163"/>
      <c r="AC51" s="164"/>
      <c r="AD51" s="166"/>
      <c r="AE51" s="166"/>
      <c r="AG51" s="163"/>
      <c r="AH51" s="164"/>
      <c r="AI51" s="166"/>
      <c r="AJ51" s="166"/>
      <c r="AL51" s="163"/>
      <c r="AM51" s="164"/>
      <c r="AN51" s="166"/>
      <c r="AO51" s="166"/>
      <c r="AQ51" s="163"/>
      <c r="AR51" s="164"/>
      <c r="AS51" s="166"/>
      <c r="AT51" s="115"/>
      <c r="AU51" s="166"/>
      <c r="AW51" s="163"/>
      <c r="AX51" s="164"/>
      <c r="AY51" s="166"/>
      <c r="AZ51" s="115"/>
      <c r="BA51" s="166"/>
      <c r="BC51" s="163"/>
      <c r="BD51" s="164"/>
      <c r="BE51" s="166"/>
      <c r="BF51" s="166"/>
      <c r="BH51" s="163"/>
      <c r="BI51" s="164"/>
      <c r="BJ51" s="166"/>
      <c r="BK51" s="118"/>
      <c r="BL51" s="166"/>
      <c r="BN51" s="163"/>
      <c r="BO51" s="164"/>
      <c r="BP51" s="166"/>
      <c r="BQ51" s="166"/>
    </row>
    <row r="52" spans="1:69" ht="34.799999999999997" thickBot="1" x14ac:dyDescent="0.3">
      <c r="A52" s="69" t="s">
        <v>197</v>
      </c>
      <c r="B52" s="70" t="s">
        <v>198</v>
      </c>
      <c r="C52" s="71" t="s">
        <v>108</v>
      </c>
      <c r="D52" s="102">
        <v>1</v>
      </c>
      <c r="E52" s="72" t="s">
        <v>199</v>
      </c>
      <c r="F52" s="73">
        <v>21840.98</v>
      </c>
      <c r="H52" s="98">
        <v>19875</v>
      </c>
      <c r="I52" s="90">
        <v>19875</v>
      </c>
      <c r="J52" s="106">
        <f>+H52*D52</f>
        <v>19875</v>
      </c>
      <c r="K52" s="106">
        <f t="shared" si="1"/>
        <v>0</v>
      </c>
      <c r="M52" s="98">
        <v>20028</v>
      </c>
      <c r="N52" s="90">
        <v>20028</v>
      </c>
      <c r="O52" s="106">
        <f t="shared" si="25"/>
        <v>20028</v>
      </c>
      <c r="P52" s="106">
        <f>+N52-O52</f>
        <v>0</v>
      </c>
      <c r="R52" s="98">
        <v>20900</v>
      </c>
      <c r="S52" s="90">
        <v>20900</v>
      </c>
      <c r="T52" s="106">
        <f t="shared" si="3"/>
        <v>20900</v>
      </c>
      <c r="U52" s="106">
        <f>+S52-T52</f>
        <v>0</v>
      </c>
      <c r="W52" s="98">
        <v>19810</v>
      </c>
      <c r="X52" s="90">
        <v>19810</v>
      </c>
      <c r="Y52" s="106">
        <f t="shared" si="5"/>
        <v>19810</v>
      </c>
      <c r="Z52" s="106">
        <f>+X52-Y52</f>
        <v>0</v>
      </c>
      <c r="AB52" s="98">
        <v>21800</v>
      </c>
      <c r="AC52" s="90">
        <v>21800</v>
      </c>
      <c r="AD52" s="106">
        <f t="shared" si="7"/>
        <v>21800</v>
      </c>
      <c r="AE52" s="106">
        <f>+AC52-AD52</f>
        <v>0</v>
      </c>
      <c r="AG52" s="98">
        <v>20900</v>
      </c>
      <c r="AH52" s="90">
        <v>20900</v>
      </c>
      <c r="AI52" s="106">
        <f t="shared" si="9"/>
        <v>20900</v>
      </c>
      <c r="AJ52" s="106">
        <f>+AH52-AI52</f>
        <v>0</v>
      </c>
      <c r="AL52" s="98">
        <v>21363</v>
      </c>
      <c r="AM52" s="90">
        <v>21363</v>
      </c>
      <c r="AN52" s="106">
        <f t="shared" si="11"/>
        <v>21363</v>
      </c>
      <c r="AO52" s="106">
        <f>+AM52-AN52</f>
        <v>0</v>
      </c>
      <c r="AQ52" s="98">
        <v>21400</v>
      </c>
      <c r="AR52" s="90">
        <v>21400</v>
      </c>
      <c r="AS52" s="106">
        <f t="shared" si="13"/>
        <v>21400</v>
      </c>
      <c r="AT52" s="106"/>
      <c r="AU52" s="106">
        <f>+AR52-AS52</f>
        <v>0</v>
      </c>
      <c r="AW52" s="98">
        <v>21398</v>
      </c>
      <c r="AX52" s="90">
        <v>21398</v>
      </c>
      <c r="AY52" s="106">
        <f t="shared" si="15"/>
        <v>21398</v>
      </c>
      <c r="AZ52" s="106"/>
      <c r="BA52" s="106">
        <f>+AX52-AY52</f>
        <v>0</v>
      </c>
      <c r="BC52" s="98">
        <v>21441</v>
      </c>
      <c r="BD52" s="90">
        <v>21441</v>
      </c>
      <c r="BE52" s="106">
        <f t="shared" si="17"/>
        <v>21441</v>
      </c>
      <c r="BF52" s="106">
        <f>+BD52-BE52</f>
        <v>0</v>
      </c>
      <c r="BH52" s="98">
        <v>21386</v>
      </c>
      <c r="BI52" s="90">
        <v>21386</v>
      </c>
      <c r="BJ52" s="106">
        <f t="shared" si="19"/>
        <v>21386</v>
      </c>
      <c r="BK52" s="106"/>
      <c r="BL52" s="106">
        <f>+BI52-BJ52</f>
        <v>0</v>
      </c>
      <c r="BN52" s="98">
        <v>21379</v>
      </c>
      <c r="BO52" s="90">
        <v>21379</v>
      </c>
      <c r="BP52" s="106">
        <f t="shared" si="21"/>
        <v>21379</v>
      </c>
      <c r="BQ52" s="106">
        <f>+BO52-BP52</f>
        <v>0</v>
      </c>
    </row>
    <row r="53" spans="1:69" ht="34.799999999999997" thickBot="1" x14ac:dyDescent="0.3">
      <c r="A53" s="69" t="s">
        <v>200</v>
      </c>
      <c r="B53" s="70" t="s">
        <v>201</v>
      </c>
      <c r="C53" s="71" t="s">
        <v>50</v>
      </c>
      <c r="D53" s="102">
        <v>1</v>
      </c>
      <c r="E53" s="72" t="s">
        <v>202</v>
      </c>
      <c r="F53" s="73">
        <v>101298.01</v>
      </c>
      <c r="H53" s="98">
        <v>92181</v>
      </c>
      <c r="I53" s="90">
        <v>92181</v>
      </c>
      <c r="J53" s="106">
        <f>+H53*D53</f>
        <v>92181</v>
      </c>
      <c r="K53" s="106">
        <f t="shared" si="1"/>
        <v>0</v>
      </c>
      <c r="M53" s="98">
        <v>92890</v>
      </c>
      <c r="N53" s="90">
        <v>92890</v>
      </c>
      <c r="O53" s="106">
        <f t="shared" si="25"/>
        <v>92890</v>
      </c>
      <c r="P53" s="106">
        <f>+N53-O53</f>
        <v>0</v>
      </c>
      <c r="R53" s="98">
        <v>97100</v>
      </c>
      <c r="S53" s="90">
        <v>97100</v>
      </c>
      <c r="T53" s="106">
        <f t="shared" si="3"/>
        <v>97100</v>
      </c>
      <c r="U53" s="106">
        <f>+S53-T53</f>
        <v>0</v>
      </c>
      <c r="W53" s="98">
        <v>91877</v>
      </c>
      <c r="X53" s="90">
        <v>91877</v>
      </c>
      <c r="Y53" s="106">
        <f t="shared" si="5"/>
        <v>91877</v>
      </c>
      <c r="Z53" s="106">
        <f>+X53-Y53</f>
        <v>0</v>
      </c>
      <c r="AB53" s="98">
        <v>100000</v>
      </c>
      <c r="AC53" s="90">
        <v>100000</v>
      </c>
      <c r="AD53" s="106">
        <f t="shared" si="7"/>
        <v>100000</v>
      </c>
      <c r="AE53" s="106">
        <f>+AC53-AD53</f>
        <v>0</v>
      </c>
      <c r="AG53" s="98">
        <v>100000</v>
      </c>
      <c r="AH53" s="90">
        <v>100000</v>
      </c>
      <c r="AI53" s="106">
        <f t="shared" si="9"/>
        <v>100000</v>
      </c>
      <c r="AJ53" s="106">
        <f>+AH53-AI53</f>
        <v>0</v>
      </c>
      <c r="AL53" s="98">
        <v>99081</v>
      </c>
      <c r="AM53" s="90">
        <v>99081</v>
      </c>
      <c r="AN53" s="106">
        <f t="shared" si="11"/>
        <v>99081</v>
      </c>
      <c r="AO53" s="106">
        <f>+AM53-AN53</f>
        <v>0</v>
      </c>
      <c r="AQ53" s="98">
        <v>100000</v>
      </c>
      <c r="AR53" s="90">
        <v>100000</v>
      </c>
      <c r="AS53" s="106">
        <f t="shared" si="13"/>
        <v>100000</v>
      </c>
      <c r="AT53" s="106"/>
      <c r="AU53" s="106">
        <f>+AR53-AS53</f>
        <v>0</v>
      </c>
      <c r="AW53" s="98">
        <v>99242</v>
      </c>
      <c r="AX53" s="90">
        <v>99242</v>
      </c>
      <c r="AY53" s="106">
        <f t="shared" si="15"/>
        <v>99242</v>
      </c>
      <c r="AZ53" s="106"/>
      <c r="BA53" s="106">
        <f>+AX53-AY53</f>
        <v>0</v>
      </c>
      <c r="BC53" s="98">
        <v>99441</v>
      </c>
      <c r="BD53" s="90">
        <v>99441</v>
      </c>
      <c r="BE53" s="106">
        <f t="shared" si="17"/>
        <v>99441</v>
      </c>
      <c r="BF53" s="106">
        <f>+BD53-BE53</f>
        <v>0</v>
      </c>
      <c r="BH53" s="98">
        <v>99194</v>
      </c>
      <c r="BI53" s="90">
        <v>99194</v>
      </c>
      <c r="BJ53" s="106">
        <f t="shared" si="19"/>
        <v>99194</v>
      </c>
      <c r="BK53" s="106"/>
      <c r="BL53" s="106">
        <f>+BI53-BJ53</f>
        <v>0</v>
      </c>
      <c r="BN53" s="98">
        <v>99153</v>
      </c>
      <c r="BO53" s="90">
        <v>99153</v>
      </c>
      <c r="BP53" s="106">
        <f t="shared" si="21"/>
        <v>99153</v>
      </c>
      <c r="BQ53" s="106">
        <f>+BO53-BP53</f>
        <v>0</v>
      </c>
    </row>
    <row r="54" spans="1:69" x14ac:dyDescent="0.3">
      <c r="A54" s="202" t="s">
        <v>203</v>
      </c>
      <c r="B54" s="190" t="s">
        <v>204</v>
      </c>
      <c r="C54" s="188" t="s">
        <v>98</v>
      </c>
      <c r="D54" s="186">
        <v>1</v>
      </c>
      <c r="E54" s="167" t="s">
        <v>205</v>
      </c>
      <c r="F54" s="192">
        <v>67836.72</v>
      </c>
      <c r="H54" s="163">
        <v>61731</v>
      </c>
      <c r="I54" s="164">
        <v>61731</v>
      </c>
      <c r="J54" s="165">
        <f>+H54*D54</f>
        <v>61731</v>
      </c>
      <c r="K54" s="165">
        <f t="shared" si="1"/>
        <v>0</v>
      </c>
      <c r="M54" s="163">
        <v>62206</v>
      </c>
      <c r="N54" s="164">
        <v>62206</v>
      </c>
      <c r="O54" s="165">
        <f t="shared" si="25"/>
        <v>62206</v>
      </c>
      <c r="P54" s="165">
        <f>+N54-O54</f>
        <v>0</v>
      </c>
      <c r="R54" s="182">
        <v>65000</v>
      </c>
      <c r="S54" s="180">
        <v>65000</v>
      </c>
      <c r="T54" s="165">
        <f t="shared" si="3"/>
        <v>65000</v>
      </c>
      <c r="U54" s="165">
        <f>+S54-T54</f>
        <v>0</v>
      </c>
      <c r="W54" s="163">
        <v>61528</v>
      </c>
      <c r="X54" s="164">
        <v>61528</v>
      </c>
      <c r="Y54" s="165">
        <f t="shared" si="5"/>
        <v>61528</v>
      </c>
      <c r="Z54" s="165">
        <f>+X54-Y54</f>
        <v>0</v>
      </c>
      <c r="AB54" s="163">
        <v>65000</v>
      </c>
      <c r="AC54" s="164">
        <v>65000</v>
      </c>
      <c r="AD54" s="165">
        <f t="shared" si="7"/>
        <v>65000</v>
      </c>
      <c r="AE54" s="165">
        <f>+AC54-AD54</f>
        <v>0</v>
      </c>
      <c r="AG54" s="163">
        <v>65100</v>
      </c>
      <c r="AH54" s="164">
        <v>65100</v>
      </c>
      <c r="AI54" s="165">
        <f t="shared" si="9"/>
        <v>65100</v>
      </c>
      <c r="AJ54" s="165">
        <f>+AH54-AI54</f>
        <v>0</v>
      </c>
      <c r="AL54" s="163">
        <v>66352</v>
      </c>
      <c r="AM54" s="164">
        <v>66352</v>
      </c>
      <c r="AN54" s="165">
        <f t="shared" si="11"/>
        <v>66352</v>
      </c>
      <c r="AO54" s="165">
        <f>+AM54-AN54</f>
        <v>0</v>
      </c>
      <c r="AQ54" s="163">
        <v>67000</v>
      </c>
      <c r="AR54" s="164">
        <v>67000</v>
      </c>
      <c r="AS54" s="165">
        <f t="shared" si="13"/>
        <v>67000</v>
      </c>
      <c r="AT54" s="114"/>
      <c r="AU54" s="165">
        <f>+AR54-AS54</f>
        <v>0</v>
      </c>
      <c r="AW54" s="163">
        <v>66460</v>
      </c>
      <c r="AX54" s="164">
        <v>66460</v>
      </c>
      <c r="AY54" s="165">
        <f t="shared" si="15"/>
        <v>66460</v>
      </c>
      <c r="AZ54" s="114"/>
      <c r="BA54" s="165">
        <f>+AX54-AY54</f>
        <v>0</v>
      </c>
      <c r="BC54" s="163">
        <v>66593</v>
      </c>
      <c r="BD54" s="164">
        <v>66593</v>
      </c>
      <c r="BE54" s="165">
        <f t="shared" si="17"/>
        <v>66593</v>
      </c>
      <c r="BF54" s="165">
        <f>+BD54-BE54</f>
        <v>0</v>
      </c>
      <c r="BH54" s="163">
        <v>66427</v>
      </c>
      <c r="BI54" s="164">
        <v>66427</v>
      </c>
      <c r="BJ54" s="165">
        <f t="shared" si="19"/>
        <v>66427</v>
      </c>
      <c r="BK54" s="117"/>
      <c r="BL54" s="165">
        <f>+BI54-BJ54</f>
        <v>0</v>
      </c>
      <c r="BN54" s="163">
        <v>66400</v>
      </c>
      <c r="BO54" s="164">
        <v>66400</v>
      </c>
      <c r="BP54" s="165">
        <f t="shared" si="21"/>
        <v>66400</v>
      </c>
      <c r="BQ54" s="165">
        <f>+BO54-BP54</f>
        <v>0</v>
      </c>
    </row>
    <row r="55" spans="1:69" ht="15" thickBot="1" x14ac:dyDescent="0.35">
      <c r="A55" s="203"/>
      <c r="B55" s="191"/>
      <c r="C55" s="189"/>
      <c r="D55" s="187"/>
      <c r="E55" s="168"/>
      <c r="F55" s="193"/>
      <c r="H55" s="163"/>
      <c r="I55" s="164"/>
      <c r="J55" s="166"/>
      <c r="K55" s="166"/>
      <c r="M55" s="163"/>
      <c r="N55" s="164"/>
      <c r="O55" s="166"/>
      <c r="P55" s="166"/>
      <c r="R55" s="183"/>
      <c r="S55" s="181"/>
      <c r="T55" s="166"/>
      <c r="U55" s="166"/>
      <c r="W55" s="163"/>
      <c r="X55" s="164"/>
      <c r="Y55" s="166"/>
      <c r="Z55" s="166"/>
      <c r="AB55" s="163"/>
      <c r="AC55" s="164"/>
      <c r="AD55" s="166"/>
      <c r="AE55" s="166"/>
      <c r="AG55" s="163"/>
      <c r="AH55" s="164"/>
      <c r="AI55" s="166"/>
      <c r="AJ55" s="166"/>
      <c r="AL55" s="163"/>
      <c r="AM55" s="164"/>
      <c r="AN55" s="166"/>
      <c r="AO55" s="166"/>
      <c r="AQ55" s="163"/>
      <c r="AR55" s="164"/>
      <c r="AS55" s="166"/>
      <c r="AT55" s="115"/>
      <c r="AU55" s="166"/>
      <c r="AW55" s="163"/>
      <c r="AX55" s="164"/>
      <c r="AY55" s="166"/>
      <c r="AZ55" s="115"/>
      <c r="BA55" s="166"/>
      <c r="BC55" s="163"/>
      <c r="BD55" s="164"/>
      <c r="BE55" s="166"/>
      <c r="BF55" s="166"/>
      <c r="BH55" s="163"/>
      <c r="BI55" s="164"/>
      <c r="BJ55" s="166"/>
      <c r="BK55" s="118"/>
      <c r="BL55" s="166"/>
      <c r="BN55" s="163"/>
      <c r="BO55" s="164"/>
      <c r="BP55" s="166"/>
      <c r="BQ55" s="166"/>
    </row>
    <row r="56" spans="1:69" ht="46.2" thickBot="1" x14ac:dyDescent="0.3">
      <c r="A56" s="69" t="s">
        <v>206</v>
      </c>
      <c r="B56" s="70" t="s">
        <v>207</v>
      </c>
      <c r="C56" s="71" t="s">
        <v>98</v>
      </c>
      <c r="D56" s="102">
        <v>1</v>
      </c>
      <c r="E56" s="72" t="s">
        <v>208</v>
      </c>
      <c r="F56" s="73">
        <v>39029.97</v>
      </c>
      <c r="H56" s="98">
        <v>35517</v>
      </c>
      <c r="I56" s="90">
        <v>35517</v>
      </c>
      <c r="J56" s="106">
        <f>+H56*D56</f>
        <v>35517</v>
      </c>
      <c r="K56" s="106">
        <f t="shared" si="1"/>
        <v>0</v>
      </c>
      <c r="M56" s="98">
        <v>35790</v>
      </c>
      <c r="N56" s="90">
        <v>35790</v>
      </c>
      <c r="O56" s="106">
        <f t="shared" si="25"/>
        <v>35790</v>
      </c>
      <c r="P56" s="106">
        <f>+N56-O56</f>
        <v>0</v>
      </c>
      <c r="R56" s="98">
        <v>37400</v>
      </c>
      <c r="S56" s="90">
        <v>37400</v>
      </c>
      <c r="T56" s="106">
        <f t="shared" si="3"/>
        <v>37400</v>
      </c>
      <c r="U56" s="106">
        <f>+S56-T56</f>
        <v>0</v>
      </c>
      <c r="W56" s="98">
        <v>35400</v>
      </c>
      <c r="X56" s="90">
        <v>35400</v>
      </c>
      <c r="Y56" s="106">
        <f t="shared" si="5"/>
        <v>35400</v>
      </c>
      <c r="Z56" s="106">
        <f>+X56-Y56</f>
        <v>0</v>
      </c>
      <c r="AB56" s="98">
        <v>35000</v>
      </c>
      <c r="AC56" s="90">
        <v>35000</v>
      </c>
      <c r="AD56" s="106">
        <f t="shared" si="7"/>
        <v>35000</v>
      </c>
      <c r="AE56" s="106">
        <f>+AC56-AD56</f>
        <v>0</v>
      </c>
      <c r="AG56" s="98">
        <v>37400</v>
      </c>
      <c r="AH56" s="90">
        <v>37400</v>
      </c>
      <c r="AI56" s="106">
        <f t="shared" si="9"/>
        <v>37400</v>
      </c>
      <c r="AJ56" s="106">
        <f>+AH56-AI56</f>
        <v>0</v>
      </c>
      <c r="AL56" s="98">
        <v>38176</v>
      </c>
      <c r="AM56" s="90">
        <v>38176</v>
      </c>
      <c r="AN56" s="106">
        <f t="shared" si="11"/>
        <v>38176</v>
      </c>
      <c r="AO56" s="106">
        <f>+AM56-AN56</f>
        <v>0</v>
      </c>
      <c r="AQ56" s="98">
        <v>38600</v>
      </c>
      <c r="AR56" s="90">
        <v>38600</v>
      </c>
      <c r="AS56" s="106">
        <f t="shared" si="13"/>
        <v>38600</v>
      </c>
      <c r="AT56" s="106"/>
      <c r="AU56" s="106">
        <f>+AR56-AS56</f>
        <v>0</v>
      </c>
      <c r="AW56" s="98">
        <v>38238</v>
      </c>
      <c r="AX56" s="90">
        <v>38238</v>
      </c>
      <c r="AY56" s="106">
        <f t="shared" si="15"/>
        <v>38238</v>
      </c>
      <c r="AZ56" s="106"/>
      <c r="BA56" s="106">
        <f>+AX56-AY56</f>
        <v>0</v>
      </c>
      <c r="BC56" s="98">
        <v>38314</v>
      </c>
      <c r="BD56" s="90">
        <v>38314</v>
      </c>
      <c r="BE56" s="106">
        <f t="shared" si="17"/>
        <v>38314</v>
      </c>
      <c r="BF56" s="106">
        <f>+BD56-BE56</f>
        <v>0</v>
      </c>
      <c r="BH56" s="98">
        <v>38218</v>
      </c>
      <c r="BI56" s="90">
        <v>38218</v>
      </c>
      <c r="BJ56" s="106">
        <f t="shared" si="19"/>
        <v>38218</v>
      </c>
      <c r="BK56" s="106"/>
      <c r="BL56" s="106">
        <f>+BI56-BJ56</f>
        <v>0</v>
      </c>
      <c r="BN56" s="98">
        <v>38204</v>
      </c>
      <c r="BO56" s="90">
        <v>38204</v>
      </c>
      <c r="BP56" s="106">
        <f t="shared" si="21"/>
        <v>38204</v>
      </c>
      <c r="BQ56" s="106">
        <f>+BO56-BP56</f>
        <v>0</v>
      </c>
    </row>
    <row r="57" spans="1:69" x14ac:dyDescent="0.3">
      <c r="A57" s="202" t="s">
        <v>209</v>
      </c>
      <c r="B57" s="190" t="s">
        <v>210</v>
      </c>
      <c r="C57" s="188" t="s">
        <v>98</v>
      </c>
      <c r="D57" s="186">
        <v>1</v>
      </c>
      <c r="E57" s="167" t="s">
        <v>211</v>
      </c>
      <c r="F57" s="192">
        <v>60047.96</v>
      </c>
      <c r="H57" s="163">
        <v>54644</v>
      </c>
      <c r="I57" s="164">
        <v>54644</v>
      </c>
      <c r="J57" s="165">
        <f>+H57*D57</f>
        <v>54644</v>
      </c>
      <c r="K57" s="165">
        <f t="shared" si="1"/>
        <v>0</v>
      </c>
      <c r="M57" s="163">
        <v>55064</v>
      </c>
      <c r="N57" s="164">
        <v>55064</v>
      </c>
      <c r="O57" s="165">
        <f t="shared" si="25"/>
        <v>55064</v>
      </c>
      <c r="P57" s="165">
        <f>+N57-O57</f>
        <v>0</v>
      </c>
      <c r="R57" s="182">
        <v>57550</v>
      </c>
      <c r="S57" s="180">
        <v>57550</v>
      </c>
      <c r="T57" s="165">
        <f t="shared" si="3"/>
        <v>57550</v>
      </c>
      <c r="U57" s="165">
        <f>+S57-T57</f>
        <v>0</v>
      </c>
      <c r="W57" s="163">
        <v>54463</v>
      </c>
      <c r="X57" s="164">
        <v>54463</v>
      </c>
      <c r="Y57" s="165">
        <f t="shared" si="5"/>
        <v>54463</v>
      </c>
      <c r="Z57" s="165">
        <f>+X57-Y57</f>
        <v>0</v>
      </c>
      <c r="AB57" s="163">
        <v>60000</v>
      </c>
      <c r="AC57" s="164">
        <v>60000</v>
      </c>
      <c r="AD57" s="165">
        <f t="shared" si="7"/>
        <v>60000</v>
      </c>
      <c r="AE57" s="165">
        <f>+AC57-AD57</f>
        <v>0</v>
      </c>
      <c r="AG57" s="163">
        <v>57600</v>
      </c>
      <c r="AH57" s="164">
        <v>57600</v>
      </c>
      <c r="AI57" s="165">
        <f t="shared" si="9"/>
        <v>57600</v>
      </c>
      <c r="AJ57" s="165">
        <f>+AH57-AI57</f>
        <v>0</v>
      </c>
      <c r="AL57" s="163">
        <v>58734</v>
      </c>
      <c r="AM57" s="164">
        <v>58734</v>
      </c>
      <c r="AN57" s="165">
        <f t="shared" si="11"/>
        <v>58734</v>
      </c>
      <c r="AO57" s="165">
        <f>+AM57-AN57</f>
        <v>0</v>
      </c>
      <c r="AQ57" s="163">
        <v>59000</v>
      </c>
      <c r="AR57" s="164">
        <v>59000</v>
      </c>
      <c r="AS57" s="165">
        <f t="shared" si="13"/>
        <v>59000</v>
      </c>
      <c r="AT57" s="114"/>
      <c r="AU57" s="165">
        <f>+AR57-AS57</f>
        <v>0</v>
      </c>
      <c r="AW57" s="163">
        <v>58829</v>
      </c>
      <c r="AX57" s="164">
        <v>58829</v>
      </c>
      <c r="AY57" s="165">
        <f t="shared" si="15"/>
        <v>58829</v>
      </c>
      <c r="AZ57" s="114"/>
      <c r="BA57" s="165">
        <f>+AX57-AY57</f>
        <v>0</v>
      </c>
      <c r="BC57" s="163">
        <v>58947</v>
      </c>
      <c r="BD57" s="164">
        <v>58947</v>
      </c>
      <c r="BE57" s="165">
        <f t="shared" si="17"/>
        <v>58947</v>
      </c>
      <c r="BF57" s="165">
        <f>+BD57-BE57</f>
        <v>0</v>
      </c>
      <c r="BH57" s="163">
        <v>58800</v>
      </c>
      <c r="BI57" s="164">
        <v>58800</v>
      </c>
      <c r="BJ57" s="165">
        <f t="shared" si="19"/>
        <v>58800</v>
      </c>
      <c r="BK57" s="117"/>
      <c r="BL57" s="165">
        <f>+BI57-BJ57</f>
        <v>0</v>
      </c>
      <c r="BN57" s="163">
        <v>58777</v>
      </c>
      <c r="BO57" s="164">
        <v>58777</v>
      </c>
      <c r="BP57" s="165">
        <f t="shared" si="21"/>
        <v>58777</v>
      </c>
      <c r="BQ57" s="165">
        <f>+BO57-BP57</f>
        <v>0</v>
      </c>
    </row>
    <row r="58" spans="1:69" ht="15" thickBot="1" x14ac:dyDescent="0.35">
      <c r="A58" s="203"/>
      <c r="B58" s="191"/>
      <c r="C58" s="189"/>
      <c r="D58" s="187"/>
      <c r="E58" s="168"/>
      <c r="F58" s="193"/>
      <c r="H58" s="163"/>
      <c r="I58" s="164"/>
      <c r="J58" s="166"/>
      <c r="K58" s="166"/>
      <c r="M58" s="163"/>
      <c r="N58" s="164"/>
      <c r="O58" s="166"/>
      <c r="P58" s="166"/>
      <c r="R58" s="183"/>
      <c r="S58" s="181"/>
      <c r="T58" s="166"/>
      <c r="U58" s="166"/>
      <c r="W58" s="163"/>
      <c r="X58" s="164"/>
      <c r="Y58" s="166"/>
      <c r="Z58" s="166"/>
      <c r="AB58" s="163"/>
      <c r="AC58" s="164"/>
      <c r="AD58" s="166"/>
      <c r="AE58" s="166"/>
      <c r="AG58" s="163"/>
      <c r="AH58" s="164"/>
      <c r="AI58" s="166"/>
      <c r="AJ58" s="166"/>
      <c r="AL58" s="163"/>
      <c r="AM58" s="164"/>
      <c r="AN58" s="166"/>
      <c r="AO58" s="166"/>
      <c r="AQ58" s="163"/>
      <c r="AR58" s="164"/>
      <c r="AS58" s="166"/>
      <c r="AT58" s="115"/>
      <c r="AU58" s="166"/>
      <c r="AW58" s="163"/>
      <c r="AX58" s="164"/>
      <c r="AY58" s="166"/>
      <c r="AZ58" s="115"/>
      <c r="BA58" s="166"/>
      <c r="BC58" s="163"/>
      <c r="BD58" s="164"/>
      <c r="BE58" s="166"/>
      <c r="BF58" s="166"/>
      <c r="BH58" s="163"/>
      <c r="BI58" s="164"/>
      <c r="BJ58" s="166"/>
      <c r="BK58" s="118"/>
      <c r="BL58" s="166"/>
      <c r="BN58" s="163"/>
      <c r="BO58" s="164"/>
      <c r="BP58" s="166"/>
      <c r="BQ58" s="166"/>
    </row>
    <row r="59" spans="1:69" ht="34.799999999999997" thickBot="1" x14ac:dyDescent="0.3">
      <c r="A59" s="69" t="s">
        <v>212</v>
      </c>
      <c r="B59" s="70" t="s">
        <v>213</v>
      </c>
      <c r="C59" s="71" t="s">
        <v>98</v>
      </c>
      <c r="D59" s="102">
        <v>1</v>
      </c>
      <c r="E59" s="72" t="s">
        <v>214</v>
      </c>
      <c r="F59" s="73">
        <v>35921.599999999999</v>
      </c>
      <c r="H59" s="98">
        <v>32689</v>
      </c>
      <c r="I59" s="90">
        <v>32689</v>
      </c>
      <c r="J59" s="106">
        <f t="shared" ref="J59:J64" si="37">+H59*D59</f>
        <v>32689</v>
      </c>
      <c r="K59" s="106">
        <f t="shared" si="1"/>
        <v>0</v>
      </c>
      <c r="M59" s="98">
        <v>32940</v>
      </c>
      <c r="N59" s="90">
        <v>32940</v>
      </c>
      <c r="O59" s="106">
        <f t="shared" si="25"/>
        <v>32940</v>
      </c>
      <c r="P59" s="106">
        <f t="shared" ref="P59:P64" si="38">+N59-O59</f>
        <v>0</v>
      </c>
      <c r="R59" s="98">
        <v>34400</v>
      </c>
      <c r="S59" s="90">
        <v>34400</v>
      </c>
      <c r="T59" s="106">
        <f t="shared" si="3"/>
        <v>34400</v>
      </c>
      <c r="U59" s="106">
        <f t="shared" ref="U59:U64" si="39">+S59-T59</f>
        <v>0</v>
      </c>
      <c r="W59" s="98">
        <v>32581</v>
      </c>
      <c r="X59" s="90">
        <v>32581</v>
      </c>
      <c r="Y59" s="106">
        <f t="shared" si="5"/>
        <v>32581</v>
      </c>
      <c r="Z59" s="106">
        <f t="shared" ref="Z59:Z64" si="40">+X59-Y59</f>
        <v>0</v>
      </c>
      <c r="AB59" s="98">
        <v>35900</v>
      </c>
      <c r="AC59" s="90">
        <v>35900</v>
      </c>
      <c r="AD59" s="106">
        <f t="shared" si="7"/>
        <v>35900</v>
      </c>
      <c r="AE59" s="106">
        <f t="shared" ref="AE59:AE64" si="41">+AC59-AD59</f>
        <v>0</v>
      </c>
      <c r="AG59" s="98">
        <v>34400</v>
      </c>
      <c r="AH59" s="90">
        <v>34400</v>
      </c>
      <c r="AI59" s="106">
        <f t="shared" si="9"/>
        <v>34400</v>
      </c>
      <c r="AJ59" s="106">
        <f t="shared" ref="AJ59:AJ64" si="42">+AH59-AI59</f>
        <v>0</v>
      </c>
      <c r="AL59" s="98">
        <v>35135</v>
      </c>
      <c r="AM59" s="90">
        <v>35135</v>
      </c>
      <c r="AN59" s="106">
        <f t="shared" si="11"/>
        <v>35135</v>
      </c>
      <c r="AO59" s="106">
        <f t="shared" ref="AO59:AO64" si="43">+AM59-AN59</f>
        <v>0</v>
      </c>
      <c r="AQ59" s="98">
        <v>35300</v>
      </c>
      <c r="AR59" s="90">
        <v>35300</v>
      </c>
      <c r="AS59" s="106">
        <f t="shared" si="13"/>
        <v>35300</v>
      </c>
      <c r="AT59" s="106"/>
      <c r="AU59" s="106">
        <f t="shared" ref="AU59:AU64" si="44">+AR59-AS59</f>
        <v>0</v>
      </c>
      <c r="AW59" s="98">
        <v>35192</v>
      </c>
      <c r="AX59" s="90">
        <v>35192</v>
      </c>
      <c r="AY59" s="106">
        <f t="shared" si="15"/>
        <v>35192</v>
      </c>
      <c r="AZ59" s="106"/>
      <c r="BA59" s="106">
        <f t="shared" ref="BA59:BA64" si="45">+AX59-AY59</f>
        <v>0</v>
      </c>
      <c r="BC59" s="98">
        <v>35263</v>
      </c>
      <c r="BD59" s="90">
        <v>35263</v>
      </c>
      <c r="BE59" s="106">
        <f t="shared" si="17"/>
        <v>35263</v>
      </c>
      <c r="BF59" s="106">
        <f t="shared" ref="BF59:BF64" si="46">+BD59-BE59</f>
        <v>0</v>
      </c>
      <c r="BH59" s="98">
        <v>35175</v>
      </c>
      <c r="BI59" s="90">
        <v>35175</v>
      </c>
      <c r="BJ59" s="106">
        <f t="shared" si="19"/>
        <v>35175</v>
      </c>
      <c r="BK59" s="106"/>
      <c r="BL59" s="106">
        <f t="shared" ref="BL59:BL64" si="47">+BI59-BJ59</f>
        <v>0</v>
      </c>
      <c r="BN59" s="98">
        <v>35161</v>
      </c>
      <c r="BO59" s="90">
        <v>35161</v>
      </c>
      <c r="BP59" s="106">
        <f t="shared" si="21"/>
        <v>35161</v>
      </c>
      <c r="BQ59" s="106">
        <f t="shared" ref="BQ59:BQ64" si="48">+BO59-BP59</f>
        <v>0</v>
      </c>
    </row>
    <row r="60" spans="1:69" ht="34.799999999999997" thickBot="1" x14ac:dyDescent="0.3">
      <c r="A60" s="69" t="s">
        <v>215</v>
      </c>
      <c r="B60" s="70" t="s">
        <v>216</v>
      </c>
      <c r="C60" s="71" t="s">
        <v>98</v>
      </c>
      <c r="D60" s="102">
        <v>1</v>
      </c>
      <c r="E60" s="72" t="s">
        <v>217</v>
      </c>
      <c r="F60" s="73">
        <v>12214</v>
      </c>
      <c r="H60" s="98">
        <v>11115</v>
      </c>
      <c r="I60" s="90">
        <v>11115</v>
      </c>
      <c r="J60" s="106">
        <f t="shared" si="37"/>
        <v>11115</v>
      </c>
      <c r="K60" s="106">
        <f t="shared" si="1"/>
        <v>0</v>
      </c>
      <c r="M60" s="98">
        <v>11200</v>
      </c>
      <c r="N60" s="90">
        <v>11200</v>
      </c>
      <c r="O60" s="106">
        <f t="shared" si="25"/>
        <v>11200</v>
      </c>
      <c r="P60" s="106">
        <f t="shared" si="38"/>
        <v>0</v>
      </c>
      <c r="R60" s="98">
        <v>11700</v>
      </c>
      <c r="S60" s="90">
        <v>11700</v>
      </c>
      <c r="T60" s="106">
        <f t="shared" si="3"/>
        <v>11700</v>
      </c>
      <c r="U60" s="106">
        <f t="shared" si="39"/>
        <v>0</v>
      </c>
      <c r="W60" s="98">
        <v>11078</v>
      </c>
      <c r="X60" s="90">
        <v>11078</v>
      </c>
      <c r="Y60" s="106">
        <f t="shared" si="5"/>
        <v>11078</v>
      </c>
      <c r="Z60" s="106">
        <f t="shared" si="40"/>
        <v>0</v>
      </c>
      <c r="AB60" s="98">
        <v>12200</v>
      </c>
      <c r="AC60" s="90">
        <v>12200</v>
      </c>
      <c r="AD60" s="106">
        <f t="shared" si="7"/>
        <v>12200</v>
      </c>
      <c r="AE60" s="106">
        <f t="shared" si="41"/>
        <v>0</v>
      </c>
      <c r="AG60" s="98">
        <v>11700</v>
      </c>
      <c r="AH60" s="90">
        <v>11700</v>
      </c>
      <c r="AI60" s="106">
        <f t="shared" si="9"/>
        <v>11700</v>
      </c>
      <c r="AJ60" s="106">
        <f t="shared" si="42"/>
        <v>0</v>
      </c>
      <c r="AL60" s="98">
        <v>11947</v>
      </c>
      <c r="AM60" s="90">
        <v>11947</v>
      </c>
      <c r="AN60" s="106">
        <f t="shared" si="11"/>
        <v>11947</v>
      </c>
      <c r="AO60" s="106">
        <f t="shared" si="43"/>
        <v>0</v>
      </c>
      <c r="AQ60" s="98">
        <v>12000</v>
      </c>
      <c r="AR60" s="90">
        <v>12000</v>
      </c>
      <c r="AS60" s="106">
        <f t="shared" si="13"/>
        <v>12000</v>
      </c>
      <c r="AT60" s="106"/>
      <c r="AU60" s="106">
        <f t="shared" si="44"/>
        <v>0</v>
      </c>
      <c r="AW60" s="98">
        <v>11966</v>
      </c>
      <c r="AX60" s="90">
        <v>11966</v>
      </c>
      <c r="AY60" s="106">
        <f t="shared" si="15"/>
        <v>11966</v>
      </c>
      <c r="AZ60" s="106"/>
      <c r="BA60" s="106">
        <f t="shared" si="45"/>
        <v>0</v>
      </c>
      <c r="BC60" s="98">
        <v>11990</v>
      </c>
      <c r="BD60" s="90">
        <v>11990</v>
      </c>
      <c r="BE60" s="106">
        <f t="shared" si="17"/>
        <v>11990</v>
      </c>
      <c r="BF60" s="106">
        <f t="shared" si="46"/>
        <v>0</v>
      </c>
      <c r="BH60" s="98">
        <v>11960</v>
      </c>
      <c r="BI60" s="90">
        <v>11960</v>
      </c>
      <c r="BJ60" s="106">
        <f t="shared" si="19"/>
        <v>11960</v>
      </c>
      <c r="BK60" s="106"/>
      <c r="BL60" s="106">
        <f t="shared" si="47"/>
        <v>0</v>
      </c>
      <c r="BN60" s="98">
        <v>11955</v>
      </c>
      <c r="BO60" s="90">
        <v>11955</v>
      </c>
      <c r="BP60" s="106">
        <f t="shared" si="21"/>
        <v>11955</v>
      </c>
      <c r="BQ60" s="106">
        <f t="shared" si="48"/>
        <v>0</v>
      </c>
    </row>
    <row r="61" spans="1:69" ht="23.4" thickBot="1" x14ac:dyDescent="0.3">
      <c r="A61" s="69" t="s">
        <v>218</v>
      </c>
      <c r="B61" s="70" t="s">
        <v>219</v>
      </c>
      <c r="C61" s="71" t="s">
        <v>108</v>
      </c>
      <c r="D61" s="102">
        <v>1</v>
      </c>
      <c r="E61" s="72" t="s">
        <v>220</v>
      </c>
      <c r="F61" s="73">
        <v>57186</v>
      </c>
      <c r="H61" s="98">
        <v>52039</v>
      </c>
      <c r="I61" s="90">
        <v>52039</v>
      </c>
      <c r="J61" s="106">
        <f t="shared" si="37"/>
        <v>52039</v>
      </c>
      <c r="K61" s="106">
        <f t="shared" si="1"/>
        <v>0</v>
      </c>
      <c r="M61" s="98">
        <v>52440</v>
      </c>
      <c r="N61" s="90">
        <v>52440</v>
      </c>
      <c r="O61" s="106">
        <f t="shared" si="25"/>
        <v>52440</v>
      </c>
      <c r="P61" s="106">
        <f t="shared" si="38"/>
        <v>0</v>
      </c>
      <c r="R61" s="98">
        <v>54800</v>
      </c>
      <c r="S61" s="90">
        <v>54800</v>
      </c>
      <c r="T61" s="106">
        <f t="shared" si="3"/>
        <v>54800</v>
      </c>
      <c r="U61" s="106">
        <f t="shared" si="39"/>
        <v>0</v>
      </c>
      <c r="W61" s="98">
        <v>51868</v>
      </c>
      <c r="X61" s="90">
        <v>51868</v>
      </c>
      <c r="Y61" s="106">
        <f t="shared" si="5"/>
        <v>51868</v>
      </c>
      <c r="Z61" s="106">
        <f t="shared" si="40"/>
        <v>0</v>
      </c>
      <c r="AB61" s="98">
        <v>57186</v>
      </c>
      <c r="AC61" s="90">
        <v>57186</v>
      </c>
      <c r="AD61" s="106">
        <f t="shared" si="7"/>
        <v>57186</v>
      </c>
      <c r="AE61" s="106">
        <f t="shared" si="41"/>
        <v>0</v>
      </c>
      <c r="AG61" s="98">
        <v>54800</v>
      </c>
      <c r="AH61" s="90">
        <v>54800</v>
      </c>
      <c r="AI61" s="106">
        <f t="shared" si="9"/>
        <v>54800</v>
      </c>
      <c r="AJ61" s="106">
        <f t="shared" si="42"/>
        <v>0</v>
      </c>
      <c r="AL61" s="98">
        <v>55934</v>
      </c>
      <c r="AM61" s="90">
        <v>55934</v>
      </c>
      <c r="AN61" s="106">
        <f t="shared" si="11"/>
        <v>55934</v>
      </c>
      <c r="AO61" s="106">
        <f t="shared" si="43"/>
        <v>0</v>
      </c>
      <c r="AQ61" s="98">
        <v>56500</v>
      </c>
      <c r="AR61" s="90">
        <v>56500</v>
      </c>
      <c r="AS61" s="106">
        <f t="shared" si="13"/>
        <v>56500</v>
      </c>
      <c r="AT61" s="106"/>
      <c r="AU61" s="106">
        <f t="shared" si="44"/>
        <v>0</v>
      </c>
      <c r="AW61" s="98">
        <v>56025</v>
      </c>
      <c r="AX61" s="90">
        <v>56025</v>
      </c>
      <c r="AY61" s="106">
        <f t="shared" si="15"/>
        <v>56025</v>
      </c>
      <c r="AZ61" s="106"/>
      <c r="BA61" s="106">
        <f t="shared" si="45"/>
        <v>0</v>
      </c>
      <c r="BC61" s="98">
        <v>56138</v>
      </c>
      <c r="BD61" s="90">
        <v>56138</v>
      </c>
      <c r="BE61" s="106">
        <f t="shared" si="17"/>
        <v>56138</v>
      </c>
      <c r="BF61" s="106">
        <f t="shared" si="46"/>
        <v>0</v>
      </c>
      <c r="BH61" s="98">
        <v>55998</v>
      </c>
      <c r="BI61" s="90">
        <v>55998</v>
      </c>
      <c r="BJ61" s="106">
        <f t="shared" si="19"/>
        <v>55998</v>
      </c>
      <c r="BK61" s="106"/>
      <c r="BL61" s="106">
        <f t="shared" si="47"/>
        <v>0</v>
      </c>
      <c r="BN61" s="98">
        <v>55975</v>
      </c>
      <c r="BO61" s="90">
        <v>55975</v>
      </c>
      <c r="BP61" s="106">
        <f t="shared" si="21"/>
        <v>55975</v>
      </c>
      <c r="BQ61" s="106">
        <f t="shared" si="48"/>
        <v>0</v>
      </c>
    </row>
    <row r="62" spans="1:69" ht="46.2" thickBot="1" x14ac:dyDescent="0.3">
      <c r="A62" s="69" t="s">
        <v>221</v>
      </c>
      <c r="B62" s="70" t="s">
        <v>222</v>
      </c>
      <c r="C62" s="71" t="s">
        <v>50</v>
      </c>
      <c r="D62" s="102">
        <v>1</v>
      </c>
      <c r="E62" s="72" t="s">
        <v>223</v>
      </c>
      <c r="F62" s="73">
        <v>40460</v>
      </c>
      <c r="H62" s="98">
        <v>36819</v>
      </c>
      <c r="I62" s="90">
        <v>36819</v>
      </c>
      <c r="J62" s="106">
        <f t="shared" si="37"/>
        <v>36819</v>
      </c>
      <c r="K62" s="106">
        <f t="shared" si="1"/>
        <v>0</v>
      </c>
      <c r="M62" s="98">
        <v>37102</v>
      </c>
      <c r="N62" s="90">
        <v>37102</v>
      </c>
      <c r="O62" s="106">
        <f t="shared" si="25"/>
        <v>37102</v>
      </c>
      <c r="P62" s="106">
        <f t="shared" si="38"/>
        <v>0</v>
      </c>
      <c r="R62" s="98">
        <v>38750</v>
      </c>
      <c r="S62" s="90">
        <v>38750</v>
      </c>
      <c r="T62" s="106">
        <f t="shared" si="3"/>
        <v>38750</v>
      </c>
      <c r="U62" s="106">
        <f t="shared" si="39"/>
        <v>0</v>
      </c>
      <c r="W62" s="98">
        <v>36697</v>
      </c>
      <c r="X62" s="90">
        <v>36697</v>
      </c>
      <c r="Y62" s="106">
        <f t="shared" si="5"/>
        <v>36697</v>
      </c>
      <c r="Z62" s="106">
        <f t="shared" si="40"/>
        <v>0</v>
      </c>
      <c r="AB62" s="98">
        <v>40460</v>
      </c>
      <c r="AC62" s="90">
        <v>40460</v>
      </c>
      <c r="AD62" s="106">
        <f t="shared" si="7"/>
        <v>40460</v>
      </c>
      <c r="AE62" s="106">
        <f t="shared" si="41"/>
        <v>0</v>
      </c>
      <c r="AG62" s="98">
        <v>38800</v>
      </c>
      <c r="AH62" s="90">
        <v>38800</v>
      </c>
      <c r="AI62" s="106">
        <f t="shared" si="9"/>
        <v>38800</v>
      </c>
      <c r="AJ62" s="106">
        <f t="shared" si="42"/>
        <v>0</v>
      </c>
      <c r="AL62" s="98">
        <v>39574</v>
      </c>
      <c r="AM62" s="90">
        <v>39574</v>
      </c>
      <c r="AN62" s="106">
        <f t="shared" si="11"/>
        <v>39574</v>
      </c>
      <c r="AO62" s="106">
        <f t="shared" si="43"/>
        <v>0</v>
      </c>
      <c r="AQ62" s="98">
        <v>40000</v>
      </c>
      <c r="AR62" s="90">
        <v>40000</v>
      </c>
      <c r="AS62" s="106">
        <f t="shared" si="13"/>
        <v>40000</v>
      </c>
      <c r="AT62" s="106"/>
      <c r="AU62" s="106">
        <f t="shared" si="44"/>
        <v>0</v>
      </c>
      <c r="AW62" s="98">
        <v>39639</v>
      </c>
      <c r="AX62" s="90">
        <v>39639</v>
      </c>
      <c r="AY62" s="106">
        <f t="shared" si="15"/>
        <v>39639</v>
      </c>
      <c r="AZ62" s="106"/>
      <c r="BA62" s="106">
        <f t="shared" si="45"/>
        <v>0</v>
      </c>
      <c r="BC62" s="98">
        <v>39718</v>
      </c>
      <c r="BD62" s="90">
        <v>39718</v>
      </c>
      <c r="BE62" s="106">
        <f t="shared" si="17"/>
        <v>39718</v>
      </c>
      <c r="BF62" s="106">
        <f t="shared" si="46"/>
        <v>0</v>
      </c>
      <c r="BH62" s="98">
        <v>39620</v>
      </c>
      <c r="BI62" s="90">
        <v>39620</v>
      </c>
      <c r="BJ62" s="106">
        <f t="shared" si="19"/>
        <v>39620</v>
      </c>
      <c r="BK62" s="106"/>
      <c r="BL62" s="106">
        <f t="shared" si="47"/>
        <v>0</v>
      </c>
      <c r="BN62" s="98">
        <v>39603</v>
      </c>
      <c r="BO62" s="90">
        <v>39603</v>
      </c>
      <c r="BP62" s="106">
        <f t="shared" si="21"/>
        <v>39603</v>
      </c>
      <c r="BQ62" s="106">
        <f t="shared" si="48"/>
        <v>0</v>
      </c>
    </row>
    <row r="63" spans="1:69" ht="34.799999999999997" thickBot="1" x14ac:dyDescent="0.3">
      <c r="A63" s="69" t="s">
        <v>224</v>
      </c>
      <c r="B63" s="70" t="s">
        <v>225</v>
      </c>
      <c r="C63" s="71" t="s">
        <v>108</v>
      </c>
      <c r="D63" s="102">
        <v>1</v>
      </c>
      <c r="E63" s="72" t="s">
        <v>226</v>
      </c>
      <c r="F63" s="73">
        <v>12534.99</v>
      </c>
      <c r="H63" s="98">
        <v>11407</v>
      </c>
      <c r="I63" s="90">
        <v>11407</v>
      </c>
      <c r="J63" s="106">
        <f t="shared" si="37"/>
        <v>11407</v>
      </c>
      <c r="K63" s="106">
        <f t="shared" si="1"/>
        <v>0</v>
      </c>
      <c r="M63" s="98">
        <v>11495</v>
      </c>
      <c r="N63" s="90">
        <v>11495</v>
      </c>
      <c r="O63" s="106">
        <f t="shared" si="25"/>
        <v>11495</v>
      </c>
      <c r="P63" s="106">
        <f t="shared" si="38"/>
        <v>0</v>
      </c>
      <c r="R63" s="98">
        <v>12000</v>
      </c>
      <c r="S63" s="90">
        <v>12000</v>
      </c>
      <c r="T63" s="106">
        <f t="shared" si="3"/>
        <v>12000</v>
      </c>
      <c r="U63" s="106">
        <f t="shared" si="39"/>
        <v>0</v>
      </c>
      <c r="W63" s="98">
        <v>11369</v>
      </c>
      <c r="X63" s="90">
        <v>11369</v>
      </c>
      <c r="Y63" s="106">
        <f t="shared" si="5"/>
        <v>11369</v>
      </c>
      <c r="Z63" s="106">
        <f t="shared" si="40"/>
        <v>0</v>
      </c>
      <c r="AB63" s="98">
        <v>12500</v>
      </c>
      <c r="AC63" s="90">
        <v>12500</v>
      </c>
      <c r="AD63" s="106">
        <f t="shared" si="7"/>
        <v>12500</v>
      </c>
      <c r="AE63" s="106">
        <f t="shared" si="41"/>
        <v>0</v>
      </c>
      <c r="AG63" s="98">
        <v>12000</v>
      </c>
      <c r="AH63" s="90">
        <v>12000</v>
      </c>
      <c r="AI63" s="106">
        <f t="shared" si="9"/>
        <v>12000</v>
      </c>
      <c r="AJ63" s="106">
        <f t="shared" si="42"/>
        <v>0</v>
      </c>
      <c r="AL63" s="98">
        <v>12261</v>
      </c>
      <c r="AM63" s="90">
        <v>12261</v>
      </c>
      <c r="AN63" s="106">
        <f t="shared" si="11"/>
        <v>12261</v>
      </c>
      <c r="AO63" s="106">
        <f t="shared" si="43"/>
        <v>0</v>
      </c>
      <c r="AQ63" s="98">
        <v>12300</v>
      </c>
      <c r="AR63" s="90">
        <v>12300</v>
      </c>
      <c r="AS63" s="106">
        <f t="shared" si="13"/>
        <v>12300</v>
      </c>
      <c r="AT63" s="106"/>
      <c r="AU63" s="106">
        <f t="shared" si="44"/>
        <v>0</v>
      </c>
      <c r="AW63" s="98">
        <v>12281</v>
      </c>
      <c r="AX63" s="90">
        <v>12281</v>
      </c>
      <c r="AY63" s="106">
        <f t="shared" si="15"/>
        <v>12281</v>
      </c>
      <c r="AZ63" s="106"/>
      <c r="BA63" s="106">
        <f t="shared" si="45"/>
        <v>0</v>
      </c>
      <c r="BC63" s="98">
        <v>12305</v>
      </c>
      <c r="BD63" s="90">
        <v>12305</v>
      </c>
      <c r="BE63" s="106">
        <f t="shared" si="17"/>
        <v>12305</v>
      </c>
      <c r="BF63" s="106">
        <f t="shared" si="46"/>
        <v>0</v>
      </c>
      <c r="BH63" s="98">
        <v>12274</v>
      </c>
      <c r="BI63" s="90">
        <v>12274</v>
      </c>
      <c r="BJ63" s="106">
        <f t="shared" si="19"/>
        <v>12274</v>
      </c>
      <c r="BK63" s="106"/>
      <c r="BL63" s="106">
        <f t="shared" si="47"/>
        <v>0</v>
      </c>
      <c r="BN63" s="98">
        <v>12270</v>
      </c>
      <c r="BO63" s="90">
        <v>12270</v>
      </c>
      <c r="BP63" s="106">
        <f t="shared" si="21"/>
        <v>12270</v>
      </c>
      <c r="BQ63" s="106">
        <f t="shared" si="48"/>
        <v>0</v>
      </c>
    </row>
    <row r="64" spans="1:69" ht="34.799999999999997" thickBot="1" x14ac:dyDescent="0.3">
      <c r="A64" s="69" t="s">
        <v>227</v>
      </c>
      <c r="B64" s="70" t="s">
        <v>228</v>
      </c>
      <c r="C64" s="71" t="s">
        <v>108</v>
      </c>
      <c r="D64" s="102">
        <v>1</v>
      </c>
      <c r="E64" s="72" t="s">
        <v>229</v>
      </c>
      <c r="F64" s="73">
        <v>17810.990000000002</v>
      </c>
      <c r="H64" s="98">
        <v>16208</v>
      </c>
      <c r="I64" s="90">
        <v>16208</v>
      </c>
      <c r="J64" s="106">
        <f t="shared" si="37"/>
        <v>16208</v>
      </c>
      <c r="K64" s="106">
        <f t="shared" si="1"/>
        <v>0</v>
      </c>
      <c r="M64" s="98">
        <v>16333</v>
      </c>
      <c r="N64" s="90">
        <v>16333</v>
      </c>
      <c r="O64" s="106">
        <f t="shared" si="25"/>
        <v>16333</v>
      </c>
      <c r="P64" s="106">
        <f t="shared" si="38"/>
        <v>0</v>
      </c>
      <c r="R64" s="98">
        <v>17000</v>
      </c>
      <c r="S64" s="90">
        <v>17000</v>
      </c>
      <c r="T64" s="106">
        <f t="shared" si="3"/>
        <v>17000</v>
      </c>
      <c r="U64" s="106">
        <f t="shared" si="39"/>
        <v>0</v>
      </c>
      <c r="W64" s="98">
        <v>16155</v>
      </c>
      <c r="X64" s="90">
        <v>16155</v>
      </c>
      <c r="Y64" s="106">
        <f t="shared" si="5"/>
        <v>16155</v>
      </c>
      <c r="Z64" s="106">
        <f t="shared" si="40"/>
        <v>0</v>
      </c>
      <c r="AB64" s="98">
        <v>17800</v>
      </c>
      <c r="AC64" s="90">
        <v>17800</v>
      </c>
      <c r="AD64" s="106">
        <f t="shared" si="7"/>
        <v>17800</v>
      </c>
      <c r="AE64" s="106">
        <f t="shared" si="41"/>
        <v>0</v>
      </c>
      <c r="AG64" s="98">
        <v>17000</v>
      </c>
      <c r="AH64" s="90">
        <v>17000</v>
      </c>
      <c r="AI64" s="106">
        <f t="shared" si="9"/>
        <v>17000</v>
      </c>
      <c r="AJ64" s="106">
        <f t="shared" si="42"/>
        <v>0</v>
      </c>
      <c r="AL64" s="98">
        <v>17421</v>
      </c>
      <c r="AM64" s="90">
        <v>17421</v>
      </c>
      <c r="AN64" s="106">
        <f t="shared" si="11"/>
        <v>17421</v>
      </c>
      <c r="AO64" s="106">
        <f t="shared" si="43"/>
        <v>0</v>
      </c>
      <c r="AQ64" s="98">
        <v>17400</v>
      </c>
      <c r="AR64" s="90">
        <v>17400</v>
      </c>
      <c r="AS64" s="106">
        <f t="shared" si="13"/>
        <v>17400</v>
      </c>
      <c r="AT64" s="106"/>
      <c r="AU64" s="106">
        <f t="shared" si="44"/>
        <v>0</v>
      </c>
      <c r="AW64" s="98">
        <v>17449</v>
      </c>
      <c r="AX64" s="90">
        <v>17449</v>
      </c>
      <c r="AY64" s="106">
        <f t="shared" si="15"/>
        <v>17449</v>
      </c>
      <c r="AZ64" s="106"/>
      <c r="BA64" s="106">
        <f t="shared" si="45"/>
        <v>0</v>
      </c>
      <c r="BC64" s="98">
        <v>17484</v>
      </c>
      <c r="BD64" s="90">
        <v>17484</v>
      </c>
      <c r="BE64" s="106">
        <f t="shared" si="17"/>
        <v>17484</v>
      </c>
      <c r="BF64" s="106">
        <f t="shared" si="46"/>
        <v>0</v>
      </c>
      <c r="BH64" s="98">
        <v>17440</v>
      </c>
      <c r="BI64" s="90">
        <v>17440</v>
      </c>
      <c r="BJ64" s="106">
        <f t="shared" si="19"/>
        <v>17440</v>
      </c>
      <c r="BK64" s="106"/>
      <c r="BL64" s="106">
        <f t="shared" si="47"/>
        <v>0</v>
      </c>
      <c r="BN64" s="98">
        <v>17434</v>
      </c>
      <c r="BO64" s="90">
        <v>17434</v>
      </c>
      <c r="BP64" s="106">
        <f t="shared" si="21"/>
        <v>17434</v>
      </c>
      <c r="BQ64" s="106">
        <f t="shared" si="48"/>
        <v>0</v>
      </c>
    </row>
    <row r="65" spans="1:69" ht="22.2" thickBot="1" x14ac:dyDescent="0.25">
      <c r="A65" s="74">
        <v>3</v>
      </c>
      <c r="B65" s="68" t="s">
        <v>230</v>
      </c>
      <c r="C65" s="81"/>
      <c r="D65" s="101"/>
      <c r="E65" s="82"/>
      <c r="F65" s="82"/>
      <c r="H65" s="96"/>
      <c r="I65" s="96"/>
      <c r="J65" s="106"/>
      <c r="K65" s="106"/>
      <c r="M65" s="96"/>
      <c r="N65" s="96"/>
      <c r="O65" s="106"/>
      <c r="P65" s="106"/>
      <c r="R65" s="96"/>
      <c r="S65" s="96"/>
      <c r="T65" s="106"/>
      <c r="U65" s="106"/>
      <c r="W65" s="96"/>
      <c r="X65" s="96"/>
      <c r="Y65" s="106"/>
      <c r="Z65" s="106"/>
      <c r="AB65" s="96"/>
      <c r="AC65" s="96"/>
      <c r="AD65" s="106"/>
      <c r="AE65" s="106"/>
      <c r="AG65" s="96"/>
      <c r="AH65" s="96"/>
      <c r="AI65" s="106"/>
      <c r="AJ65" s="106"/>
      <c r="AL65" s="96"/>
      <c r="AM65" s="96"/>
      <c r="AN65" s="106"/>
      <c r="AO65" s="106"/>
      <c r="AQ65" s="96"/>
      <c r="AR65" s="96"/>
      <c r="AS65" s="106"/>
      <c r="AT65" s="106"/>
      <c r="AU65" s="106"/>
      <c r="AW65" s="96"/>
      <c r="AX65" s="96"/>
      <c r="AY65" s="106"/>
      <c r="AZ65" s="106"/>
      <c r="BA65" s="106"/>
      <c r="BC65" s="96"/>
      <c r="BD65" s="96"/>
      <c r="BE65" s="106"/>
      <c r="BF65" s="106"/>
      <c r="BH65" s="96"/>
      <c r="BI65" s="96"/>
      <c r="BJ65" s="106"/>
      <c r="BK65" s="106"/>
      <c r="BL65" s="106"/>
      <c r="BN65" s="96"/>
      <c r="BO65" s="96"/>
      <c r="BP65" s="106"/>
      <c r="BQ65" s="106"/>
    </row>
    <row r="66" spans="1:69" ht="23.4" thickBot="1" x14ac:dyDescent="0.3">
      <c r="A66" s="69" t="s">
        <v>231</v>
      </c>
      <c r="B66" s="70" t="s">
        <v>232</v>
      </c>
      <c r="C66" s="71" t="s">
        <v>233</v>
      </c>
      <c r="D66" s="102">
        <v>1</v>
      </c>
      <c r="E66" s="72" t="s">
        <v>234</v>
      </c>
      <c r="F66" s="73">
        <v>36195</v>
      </c>
      <c r="H66" s="98">
        <v>32937</v>
      </c>
      <c r="I66" s="90">
        <v>32937</v>
      </c>
      <c r="J66" s="106">
        <f>+H66*D66</f>
        <v>32937</v>
      </c>
      <c r="K66" s="106">
        <f t="shared" si="1"/>
        <v>0</v>
      </c>
      <c r="M66" s="98">
        <v>33191</v>
      </c>
      <c r="N66" s="90">
        <v>33191</v>
      </c>
      <c r="O66" s="106">
        <f t="shared" ref="O66:O85" si="49">+M66*D66</f>
        <v>33191</v>
      </c>
      <c r="P66" s="106">
        <f>+N66-O66</f>
        <v>0</v>
      </c>
      <c r="R66" s="98">
        <v>34700</v>
      </c>
      <c r="S66" s="90">
        <v>34700</v>
      </c>
      <c r="T66" s="106">
        <f t="shared" si="3"/>
        <v>34700</v>
      </c>
      <c r="U66" s="106">
        <f>+S66-T66</f>
        <v>0</v>
      </c>
      <c r="W66" s="98">
        <v>32829</v>
      </c>
      <c r="X66" s="90">
        <v>32829</v>
      </c>
      <c r="Y66" s="106">
        <f t="shared" si="5"/>
        <v>32829</v>
      </c>
      <c r="Z66" s="106">
        <f>+X66-Y66</f>
        <v>0</v>
      </c>
      <c r="AB66" s="98">
        <v>36100</v>
      </c>
      <c r="AC66" s="90">
        <v>36100</v>
      </c>
      <c r="AD66" s="106">
        <f t="shared" si="7"/>
        <v>36100</v>
      </c>
      <c r="AE66" s="106">
        <f>+AC66-AD66</f>
        <v>0</v>
      </c>
      <c r="AG66" s="98">
        <v>34700</v>
      </c>
      <c r="AH66" s="90">
        <v>34700</v>
      </c>
      <c r="AI66" s="106">
        <f t="shared" si="9"/>
        <v>34700</v>
      </c>
      <c r="AJ66" s="106">
        <f>+AH66-AI66</f>
        <v>0</v>
      </c>
      <c r="AL66" s="98">
        <v>35403</v>
      </c>
      <c r="AM66" s="90">
        <v>35403</v>
      </c>
      <c r="AN66" s="106">
        <f t="shared" si="11"/>
        <v>35403</v>
      </c>
      <c r="AO66" s="106">
        <f>+AM66-AN66</f>
        <v>0</v>
      </c>
      <c r="AQ66" s="98">
        <v>35600</v>
      </c>
      <c r="AR66" s="90">
        <v>35600</v>
      </c>
      <c r="AS66" s="106">
        <f t="shared" si="13"/>
        <v>35600</v>
      </c>
      <c r="AT66" s="106"/>
      <c r="AU66" s="106">
        <f>+AR66-AS66</f>
        <v>0</v>
      </c>
      <c r="AW66" s="98">
        <v>35460</v>
      </c>
      <c r="AX66" s="90">
        <v>35460</v>
      </c>
      <c r="AY66" s="106">
        <f t="shared" si="15"/>
        <v>35460</v>
      </c>
      <c r="AZ66" s="106"/>
      <c r="BA66" s="106">
        <f>+AX66-AY66</f>
        <v>0</v>
      </c>
      <c r="BC66" s="98">
        <v>35531</v>
      </c>
      <c r="BD66" s="90">
        <v>35531</v>
      </c>
      <c r="BE66" s="106">
        <f t="shared" si="17"/>
        <v>35531</v>
      </c>
      <c r="BF66" s="106">
        <f>+BD66-BE66</f>
        <v>0</v>
      </c>
      <c r="BH66" s="98">
        <v>35443</v>
      </c>
      <c r="BI66" s="90">
        <v>35443</v>
      </c>
      <c r="BJ66" s="106">
        <f t="shared" si="19"/>
        <v>35443</v>
      </c>
      <c r="BK66" s="106"/>
      <c r="BL66" s="106">
        <f>+BI66-BJ66</f>
        <v>0</v>
      </c>
      <c r="BN66" s="98">
        <v>35429</v>
      </c>
      <c r="BO66" s="90">
        <v>35429</v>
      </c>
      <c r="BP66" s="106">
        <f t="shared" si="21"/>
        <v>35429</v>
      </c>
      <c r="BQ66" s="106">
        <f>+BO66-BP66</f>
        <v>0</v>
      </c>
    </row>
    <row r="67" spans="1:69" x14ac:dyDescent="0.3">
      <c r="A67" s="202" t="s">
        <v>235</v>
      </c>
      <c r="B67" s="190" t="s">
        <v>236</v>
      </c>
      <c r="C67" s="188" t="s">
        <v>49</v>
      </c>
      <c r="D67" s="186">
        <v>1</v>
      </c>
      <c r="E67" s="167" t="s">
        <v>237</v>
      </c>
      <c r="F67" s="192">
        <v>241262.3</v>
      </c>
      <c r="H67" s="163">
        <v>219549</v>
      </c>
      <c r="I67" s="164">
        <v>219549</v>
      </c>
      <c r="J67" s="165">
        <f>+H67*D67</f>
        <v>219549</v>
      </c>
      <c r="K67" s="165">
        <f t="shared" si="1"/>
        <v>0</v>
      </c>
      <c r="M67" s="163">
        <v>221238</v>
      </c>
      <c r="N67" s="164">
        <v>221238</v>
      </c>
      <c r="O67" s="165">
        <f t="shared" si="49"/>
        <v>221238</v>
      </c>
      <c r="P67" s="165">
        <f>+N67-O67</f>
        <v>0</v>
      </c>
      <c r="R67" s="182">
        <v>231300</v>
      </c>
      <c r="S67" s="180">
        <v>231300</v>
      </c>
      <c r="T67" s="165">
        <f t="shared" si="3"/>
        <v>231300</v>
      </c>
      <c r="U67" s="165">
        <f>+S67-T67</f>
        <v>0</v>
      </c>
      <c r="W67" s="163">
        <v>218825</v>
      </c>
      <c r="X67" s="164">
        <v>218825</v>
      </c>
      <c r="Y67" s="165">
        <f t="shared" si="5"/>
        <v>218825</v>
      </c>
      <c r="Z67" s="165">
        <f>+X67-Y67</f>
        <v>0</v>
      </c>
      <c r="AB67" s="163">
        <v>241200</v>
      </c>
      <c r="AC67" s="164">
        <v>241200</v>
      </c>
      <c r="AD67" s="165">
        <f t="shared" si="7"/>
        <v>241200</v>
      </c>
      <c r="AE67" s="165">
        <f>+AC67-AD67</f>
        <v>0</v>
      </c>
      <c r="AG67" s="163">
        <v>231600</v>
      </c>
      <c r="AH67" s="164">
        <v>231600</v>
      </c>
      <c r="AI67" s="165">
        <f t="shared" si="9"/>
        <v>231600</v>
      </c>
      <c r="AJ67" s="165">
        <f>+AH67-AI67</f>
        <v>0</v>
      </c>
      <c r="AL67" s="163">
        <v>235981</v>
      </c>
      <c r="AM67" s="164">
        <v>235981</v>
      </c>
      <c r="AN67" s="165">
        <f t="shared" si="11"/>
        <v>235981</v>
      </c>
      <c r="AO67" s="165">
        <f>+AM67-AN67</f>
        <v>0</v>
      </c>
      <c r="AQ67" s="163">
        <v>238000</v>
      </c>
      <c r="AR67" s="164">
        <v>238000</v>
      </c>
      <c r="AS67" s="165">
        <f t="shared" si="13"/>
        <v>238000</v>
      </c>
      <c r="AT67" s="114"/>
      <c r="AU67" s="165">
        <f>+AR67-AS67</f>
        <v>0</v>
      </c>
      <c r="AW67" s="163">
        <v>236365</v>
      </c>
      <c r="AX67" s="164">
        <v>236365</v>
      </c>
      <c r="AY67" s="165">
        <f t="shared" si="15"/>
        <v>236365</v>
      </c>
      <c r="AZ67" s="114"/>
      <c r="BA67" s="165">
        <f>+AX67-AY67</f>
        <v>0</v>
      </c>
      <c r="BC67" s="163">
        <v>236839</v>
      </c>
      <c r="BD67" s="164">
        <v>236839</v>
      </c>
      <c r="BE67" s="165">
        <f t="shared" si="17"/>
        <v>236839</v>
      </c>
      <c r="BF67" s="165">
        <f>+BD67-BE67</f>
        <v>0</v>
      </c>
      <c r="BH67" s="163">
        <v>236251</v>
      </c>
      <c r="BI67" s="164">
        <v>236251</v>
      </c>
      <c r="BJ67" s="165">
        <f t="shared" si="19"/>
        <v>236251</v>
      </c>
      <c r="BK67" s="117"/>
      <c r="BL67" s="165">
        <f>+BI67-BJ67</f>
        <v>0</v>
      </c>
      <c r="BN67" s="163">
        <v>236154</v>
      </c>
      <c r="BO67" s="164">
        <v>236154</v>
      </c>
      <c r="BP67" s="165">
        <f t="shared" si="21"/>
        <v>236154</v>
      </c>
      <c r="BQ67" s="165">
        <f>+BO67-BP67</f>
        <v>0</v>
      </c>
    </row>
    <row r="68" spans="1:69" ht="15" thickBot="1" x14ac:dyDescent="0.35">
      <c r="A68" s="203"/>
      <c r="B68" s="191"/>
      <c r="C68" s="189"/>
      <c r="D68" s="187"/>
      <c r="E68" s="168"/>
      <c r="F68" s="193"/>
      <c r="H68" s="163"/>
      <c r="I68" s="164"/>
      <c r="J68" s="166"/>
      <c r="K68" s="166"/>
      <c r="M68" s="163"/>
      <c r="N68" s="164"/>
      <c r="O68" s="166"/>
      <c r="P68" s="166"/>
      <c r="R68" s="183"/>
      <c r="S68" s="181"/>
      <c r="T68" s="166"/>
      <c r="U68" s="166"/>
      <c r="W68" s="163"/>
      <c r="X68" s="164"/>
      <c r="Y68" s="166"/>
      <c r="Z68" s="166"/>
      <c r="AB68" s="163"/>
      <c r="AC68" s="164"/>
      <c r="AD68" s="166"/>
      <c r="AE68" s="166"/>
      <c r="AG68" s="163"/>
      <c r="AH68" s="164"/>
      <c r="AI68" s="166"/>
      <c r="AJ68" s="166"/>
      <c r="AL68" s="163"/>
      <c r="AM68" s="164"/>
      <c r="AN68" s="166"/>
      <c r="AO68" s="166"/>
      <c r="AQ68" s="163"/>
      <c r="AR68" s="164"/>
      <c r="AS68" s="166"/>
      <c r="AT68" s="115"/>
      <c r="AU68" s="166"/>
      <c r="AW68" s="163"/>
      <c r="AX68" s="164"/>
      <c r="AY68" s="166"/>
      <c r="AZ68" s="115"/>
      <c r="BA68" s="166"/>
      <c r="BC68" s="163"/>
      <c r="BD68" s="164"/>
      <c r="BE68" s="166"/>
      <c r="BF68" s="166"/>
      <c r="BH68" s="163"/>
      <c r="BI68" s="164"/>
      <c r="BJ68" s="166"/>
      <c r="BK68" s="118"/>
      <c r="BL68" s="166"/>
      <c r="BN68" s="163"/>
      <c r="BO68" s="164"/>
      <c r="BP68" s="166"/>
      <c r="BQ68" s="166"/>
    </row>
    <row r="69" spans="1:69" x14ac:dyDescent="0.3">
      <c r="A69" s="202" t="s">
        <v>238</v>
      </c>
      <c r="B69" s="190" t="s">
        <v>239</v>
      </c>
      <c r="C69" s="188" t="s">
        <v>49</v>
      </c>
      <c r="D69" s="186">
        <v>1</v>
      </c>
      <c r="E69" s="167" t="s">
        <v>240</v>
      </c>
      <c r="F69" s="192">
        <v>167595</v>
      </c>
      <c r="H69" s="163">
        <v>152430</v>
      </c>
      <c r="I69" s="164">
        <v>152430</v>
      </c>
      <c r="J69" s="165">
        <f>+H69*D69</f>
        <v>152430</v>
      </c>
      <c r="K69" s="165">
        <f t="shared" si="1"/>
        <v>0</v>
      </c>
      <c r="M69" s="163">
        <v>153602</v>
      </c>
      <c r="N69" s="164">
        <v>153602</v>
      </c>
      <c r="O69" s="165">
        <f t="shared" si="49"/>
        <v>153602</v>
      </c>
      <c r="P69" s="165">
        <f>+N69-O69</f>
        <v>0</v>
      </c>
      <c r="R69" s="182">
        <v>160650</v>
      </c>
      <c r="S69" s="180">
        <v>160650</v>
      </c>
      <c r="T69" s="165">
        <f t="shared" si="3"/>
        <v>160650</v>
      </c>
      <c r="U69" s="165">
        <f>+S69-T69</f>
        <v>0</v>
      </c>
      <c r="W69" s="163">
        <v>151927</v>
      </c>
      <c r="X69" s="164">
        <v>151827</v>
      </c>
      <c r="Y69" s="165">
        <f t="shared" si="5"/>
        <v>151927</v>
      </c>
      <c r="Z69" s="165">
        <f>+X69-Y69</f>
        <v>-100</v>
      </c>
      <c r="AB69" s="163">
        <v>167595</v>
      </c>
      <c r="AC69" s="164">
        <v>167595</v>
      </c>
      <c r="AD69" s="165">
        <f t="shared" si="7"/>
        <v>167595</v>
      </c>
      <c r="AE69" s="165">
        <f>+AC69-AD69</f>
        <v>0</v>
      </c>
      <c r="AG69" s="163">
        <v>165000</v>
      </c>
      <c r="AH69" s="164">
        <v>165000</v>
      </c>
      <c r="AI69" s="165">
        <f t="shared" si="9"/>
        <v>165000</v>
      </c>
      <c r="AJ69" s="165">
        <f>+AH69-AI69</f>
        <v>0</v>
      </c>
      <c r="AL69" s="163">
        <v>163926</v>
      </c>
      <c r="AM69" s="164">
        <v>163926</v>
      </c>
      <c r="AN69" s="165">
        <f t="shared" si="11"/>
        <v>163926</v>
      </c>
      <c r="AO69" s="165">
        <f>+AM69-AN69</f>
        <v>0</v>
      </c>
      <c r="AQ69" s="163">
        <v>165000</v>
      </c>
      <c r="AR69" s="164">
        <v>165000</v>
      </c>
      <c r="AS69" s="165">
        <f t="shared" si="13"/>
        <v>165000</v>
      </c>
      <c r="AT69" s="114"/>
      <c r="AU69" s="165">
        <f>+AR69-AS69</f>
        <v>0</v>
      </c>
      <c r="AW69" s="163">
        <v>164193</v>
      </c>
      <c r="AX69" s="164">
        <v>164193</v>
      </c>
      <c r="AY69" s="165">
        <f t="shared" si="15"/>
        <v>164193</v>
      </c>
      <c r="AZ69" s="114"/>
      <c r="BA69" s="165">
        <f>+AX69-AY69</f>
        <v>0</v>
      </c>
      <c r="BC69" s="163">
        <v>164522</v>
      </c>
      <c r="BD69" s="164">
        <v>164522</v>
      </c>
      <c r="BE69" s="165">
        <f t="shared" si="17"/>
        <v>164522</v>
      </c>
      <c r="BF69" s="165">
        <f>+BD69-BE69</f>
        <v>0</v>
      </c>
      <c r="BH69" s="163">
        <v>164114</v>
      </c>
      <c r="BI69" s="164">
        <v>164114</v>
      </c>
      <c r="BJ69" s="165">
        <f t="shared" si="19"/>
        <v>164114</v>
      </c>
      <c r="BK69" s="117"/>
      <c r="BL69" s="165">
        <f>+BI69-BJ69</f>
        <v>0</v>
      </c>
      <c r="BN69" s="163">
        <v>164046</v>
      </c>
      <c r="BO69" s="164">
        <v>164046</v>
      </c>
      <c r="BP69" s="165">
        <f t="shared" si="21"/>
        <v>164046</v>
      </c>
      <c r="BQ69" s="165">
        <f>+BO69-BP69</f>
        <v>0</v>
      </c>
    </row>
    <row r="70" spans="1:69" ht="15" thickBot="1" x14ac:dyDescent="0.35">
      <c r="A70" s="203"/>
      <c r="B70" s="191"/>
      <c r="C70" s="189"/>
      <c r="D70" s="187"/>
      <c r="E70" s="168"/>
      <c r="F70" s="193"/>
      <c r="H70" s="163"/>
      <c r="I70" s="164"/>
      <c r="J70" s="166"/>
      <c r="K70" s="166"/>
      <c r="M70" s="163"/>
      <c r="N70" s="164"/>
      <c r="O70" s="166"/>
      <c r="P70" s="166"/>
      <c r="R70" s="183"/>
      <c r="S70" s="181"/>
      <c r="T70" s="166"/>
      <c r="U70" s="166"/>
      <c r="W70" s="163"/>
      <c r="X70" s="164"/>
      <c r="Y70" s="166"/>
      <c r="Z70" s="166"/>
      <c r="AB70" s="163"/>
      <c r="AC70" s="164"/>
      <c r="AD70" s="166"/>
      <c r="AE70" s="166"/>
      <c r="AG70" s="163"/>
      <c r="AH70" s="164"/>
      <c r="AI70" s="166"/>
      <c r="AJ70" s="166"/>
      <c r="AL70" s="163"/>
      <c r="AM70" s="164"/>
      <c r="AN70" s="166"/>
      <c r="AO70" s="166"/>
      <c r="AQ70" s="163"/>
      <c r="AR70" s="164"/>
      <c r="AS70" s="166"/>
      <c r="AT70" s="115"/>
      <c r="AU70" s="166"/>
      <c r="AW70" s="163"/>
      <c r="AX70" s="164"/>
      <c r="AY70" s="166"/>
      <c r="AZ70" s="115"/>
      <c r="BA70" s="166"/>
      <c r="BC70" s="163"/>
      <c r="BD70" s="164"/>
      <c r="BE70" s="166"/>
      <c r="BF70" s="166"/>
      <c r="BH70" s="163"/>
      <c r="BI70" s="164"/>
      <c r="BJ70" s="166"/>
      <c r="BK70" s="118"/>
      <c r="BL70" s="166"/>
      <c r="BN70" s="163"/>
      <c r="BO70" s="164"/>
      <c r="BP70" s="166"/>
      <c r="BQ70" s="166"/>
    </row>
    <row r="71" spans="1:69" ht="46.2" thickBot="1" x14ac:dyDescent="0.3">
      <c r="A71" s="69" t="s">
        <v>241</v>
      </c>
      <c r="B71" s="70" t="s">
        <v>242</v>
      </c>
      <c r="C71" s="71" t="s">
        <v>49</v>
      </c>
      <c r="D71" s="102">
        <v>1</v>
      </c>
      <c r="E71" s="72" t="s">
        <v>243</v>
      </c>
      <c r="F71" s="73">
        <v>241656.97</v>
      </c>
      <c r="H71" s="98">
        <v>219908</v>
      </c>
      <c r="I71" s="90">
        <v>219908</v>
      </c>
      <c r="J71" s="106">
        <f>+H71*D71</f>
        <v>219908</v>
      </c>
      <c r="K71" s="106">
        <f t="shared" si="1"/>
        <v>0</v>
      </c>
      <c r="M71" s="98">
        <v>221599</v>
      </c>
      <c r="N71" s="90">
        <v>221599</v>
      </c>
      <c r="O71" s="106">
        <f t="shared" si="49"/>
        <v>221599</v>
      </c>
      <c r="P71" s="106">
        <f>+N71-O71</f>
        <v>0</v>
      </c>
      <c r="R71" s="98">
        <v>231700</v>
      </c>
      <c r="S71" s="90">
        <v>231700</v>
      </c>
      <c r="T71" s="106">
        <f t="shared" si="3"/>
        <v>231700</v>
      </c>
      <c r="U71" s="106">
        <f>+S71-T71</f>
        <v>0</v>
      </c>
      <c r="W71" s="98">
        <v>219183</v>
      </c>
      <c r="X71" s="90">
        <v>219183</v>
      </c>
      <c r="Y71" s="106">
        <f t="shared" si="5"/>
        <v>219183</v>
      </c>
      <c r="Z71" s="106">
        <f>+X71-Y71</f>
        <v>0</v>
      </c>
      <c r="AB71" s="98">
        <v>220000</v>
      </c>
      <c r="AC71" s="90">
        <v>220000</v>
      </c>
      <c r="AD71" s="106">
        <f t="shared" si="7"/>
        <v>220000</v>
      </c>
      <c r="AE71" s="106">
        <f>+AC71-AD71</f>
        <v>0</v>
      </c>
      <c r="AG71" s="98">
        <v>240000</v>
      </c>
      <c r="AH71" s="90">
        <v>240000</v>
      </c>
      <c r="AI71" s="106">
        <f t="shared" si="9"/>
        <v>240000</v>
      </c>
      <c r="AJ71" s="106">
        <f>+AH71-AI71</f>
        <v>0</v>
      </c>
      <c r="AL71" s="98">
        <v>236367</v>
      </c>
      <c r="AM71" s="90">
        <v>236367</v>
      </c>
      <c r="AN71" s="106">
        <f t="shared" si="11"/>
        <v>236367</v>
      </c>
      <c r="AO71" s="106">
        <f>+AM71-AN71</f>
        <v>0</v>
      </c>
      <c r="AQ71" s="98">
        <v>238500</v>
      </c>
      <c r="AR71" s="90">
        <v>238500</v>
      </c>
      <c r="AS71" s="106">
        <f t="shared" si="13"/>
        <v>238500</v>
      </c>
      <c r="AT71" s="106"/>
      <c r="AU71" s="106">
        <f>+AR71-AS71</f>
        <v>0</v>
      </c>
      <c r="AW71" s="98">
        <v>236751</v>
      </c>
      <c r="AX71" s="90">
        <v>236751</v>
      </c>
      <c r="AY71" s="106">
        <f t="shared" si="15"/>
        <v>236751</v>
      </c>
      <c r="AZ71" s="106"/>
      <c r="BA71" s="106">
        <f>+AX71-AY71</f>
        <v>0</v>
      </c>
      <c r="BC71" s="98">
        <v>237227</v>
      </c>
      <c r="BD71" s="90">
        <v>237227</v>
      </c>
      <c r="BE71" s="106">
        <f t="shared" si="17"/>
        <v>237227</v>
      </c>
      <c r="BF71" s="106">
        <f>+BD71-BE71</f>
        <v>0</v>
      </c>
      <c r="BH71" s="98">
        <v>236636</v>
      </c>
      <c r="BI71" s="90">
        <v>236636</v>
      </c>
      <c r="BJ71" s="106">
        <f t="shared" si="19"/>
        <v>236636</v>
      </c>
      <c r="BK71" s="106"/>
      <c r="BL71" s="106">
        <f>+BI71-BJ71</f>
        <v>0</v>
      </c>
      <c r="BN71" s="98">
        <v>236540</v>
      </c>
      <c r="BO71" s="90">
        <v>236540</v>
      </c>
      <c r="BP71" s="106">
        <f t="shared" si="21"/>
        <v>236540</v>
      </c>
      <c r="BQ71" s="106">
        <f>+BO71-BP71</f>
        <v>0</v>
      </c>
    </row>
    <row r="72" spans="1:69" x14ac:dyDescent="0.3">
      <c r="A72" s="202" t="s">
        <v>244</v>
      </c>
      <c r="B72" s="190" t="s">
        <v>245</v>
      </c>
      <c r="C72" s="188" t="s">
        <v>49</v>
      </c>
      <c r="D72" s="186">
        <v>1</v>
      </c>
      <c r="E72" s="167" t="s">
        <v>246</v>
      </c>
      <c r="F72" s="192">
        <v>61075.88</v>
      </c>
      <c r="H72" s="163">
        <v>55579</v>
      </c>
      <c r="I72" s="164">
        <v>55579</v>
      </c>
      <c r="J72" s="165">
        <f>+H72*D72</f>
        <v>55579</v>
      </c>
      <c r="K72" s="165">
        <f t="shared" si="1"/>
        <v>0</v>
      </c>
      <c r="M72" s="163">
        <v>56007</v>
      </c>
      <c r="N72" s="164">
        <v>56007</v>
      </c>
      <c r="O72" s="165">
        <f t="shared" si="49"/>
        <v>56007</v>
      </c>
      <c r="P72" s="165">
        <f>+N72-O72</f>
        <v>0</v>
      </c>
      <c r="R72" s="182">
        <v>58550</v>
      </c>
      <c r="S72" s="180">
        <v>58550</v>
      </c>
      <c r="T72" s="165">
        <f t="shared" si="3"/>
        <v>58550</v>
      </c>
      <c r="U72" s="165">
        <f>+S72-T72</f>
        <v>0</v>
      </c>
      <c r="W72" s="163">
        <v>55396</v>
      </c>
      <c r="X72" s="164">
        <v>55396</v>
      </c>
      <c r="Y72" s="165">
        <f t="shared" si="5"/>
        <v>55396</v>
      </c>
      <c r="Z72" s="165">
        <f>+X72-Y72</f>
        <v>0</v>
      </c>
      <c r="AB72" s="163">
        <v>61000</v>
      </c>
      <c r="AC72" s="164">
        <v>61000</v>
      </c>
      <c r="AD72" s="165">
        <f t="shared" si="7"/>
        <v>61000</v>
      </c>
      <c r="AE72" s="165">
        <f>+AC72-AD72</f>
        <v>0</v>
      </c>
      <c r="AG72" s="163">
        <v>58600</v>
      </c>
      <c r="AH72" s="164">
        <v>58600</v>
      </c>
      <c r="AI72" s="165">
        <f t="shared" si="9"/>
        <v>58600</v>
      </c>
      <c r="AJ72" s="165">
        <f>+AH72-AI72</f>
        <v>0</v>
      </c>
      <c r="AL72" s="163">
        <v>59739</v>
      </c>
      <c r="AM72" s="164">
        <v>59739</v>
      </c>
      <c r="AN72" s="165">
        <f t="shared" si="11"/>
        <v>59739</v>
      </c>
      <c r="AO72" s="165">
        <f>+AM72-AN72</f>
        <v>0</v>
      </c>
      <c r="AQ72" s="163">
        <v>60000</v>
      </c>
      <c r="AR72" s="164">
        <v>60000</v>
      </c>
      <c r="AS72" s="165">
        <f t="shared" si="13"/>
        <v>60000</v>
      </c>
      <c r="AT72" s="114"/>
      <c r="AU72" s="165">
        <f>+AR72-AS72</f>
        <v>0</v>
      </c>
      <c r="AW72" s="163">
        <v>59836</v>
      </c>
      <c r="AX72" s="164">
        <v>59836</v>
      </c>
      <c r="AY72" s="165">
        <f t="shared" si="15"/>
        <v>59836</v>
      </c>
      <c r="AZ72" s="114"/>
      <c r="BA72" s="165">
        <f>+AX72-AY72</f>
        <v>0</v>
      </c>
      <c r="BC72" s="163">
        <v>59956</v>
      </c>
      <c r="BD72" s="164">
        <v>59956</v>
      </c>
      <c r="BE72" s="165">
        <f t="shared" si="17"/>
        <v>59956</v>
      </c>
      <c r="BF72" s="165">
        <f>+BD72-BE72</f>
        <v>0</v>
      </c>
      <c r="BH72" s="163">
        <v>59806</v>
      </c>
      <c r="BI72" s="164">
        <v>59806</v>
      </c>
      <c r="BJ72" s="165">
        <f t="shared" si="19"/>
        <v>59806</v>
      </c>
      <c r="BK72" s="117"/>
      <c r="BL72" s="165">
        <f>+BI72-BJ72</f>
        <v>0</v>
      </c>
      <c r="BN72" s="163">
        <v>59783</v>
      </c>
      <c r="BO72" s="164">
        <v>59783</v>
      </c>
      <c r="BP72" s="165">
        <f t="shared" si="21"/>
        <v>59783</v>
      </c>
      <c r="BQ72" s="165">
        <f>+BO72-BP72</f>
        <v>0</v>
      </c>
    </row>
    <row r="73" spans="1:69" ht="15" thickBot="1" x14ac:dyDescent="0.35">
      <c r="A73" s="203"/>
      <c r="B73" s="191"/>
      <c r="C73" s="189"/>
      <c r="D73" s="187"/>
      <c r="E73" s="168"/>
      <c r="F73" s="193"/>
      <c r="H73" s="163"/>
      <c r="I73" s="164"/>
      <c r="J73" s="166"/>
      <c r="K73" s="166"/>
      <c r="M73" s="163"/>
      <c r="N73" s="164"/>
      <c r="O73" s="166"/>
      <c r="P73" s="166"/>
      <c r="R73" s="183"/>
      <c r="S73" s="181"/>
      <c r="T73" s="166"/>
      <c r="U73" s="166"/>
      <c r="W73" s="163"/>
      <c r="X73" s="164"/>
      <c r="Y73" s="166"/>
      <c r="Z73" s="166"/>
      <c r="AB73" s="163"/>
      <c r="AC73" s="164"/>
      <c r="AD73" s="166"/>
      <c r="AE73" s="166"/>
      <c r="AG73" s="163"/>
      <c r="AH73" s="164"/>
      <c r="AI73" s="166"/>
      <c r="AJ73" s="166"/>
      <c r="AL73" s="163"/>
      <c r="AM73" s="164"/>
      <c r="AN73" s="166"/>
      <c r="AO73" s="166"/>
      <c r="AQ73" s="163"/>
      <c r="AR73" s="164"/>
      <c r="AS73" s="166"/>
      <c r="AT73" s="115"/>
      <c r="AU73" s="166"/>
      <c r="AW73" s="163"/>
      <c r="AX73" s="164"/>
      <c r="AY73" s="166"/>
      <c r="AZ73" s="115"/>
      <c r="BA73" s="166"/>
      <c r="BC73" s="163"/>
      <c r="BD73" s="164"/>
      <c r="BE73" s="166"/>
      <c r="BF73" s="166"/>
      <c r="BH73" s="163"/>
      <c r="BI73" s="164"/>
      <c r="BJ73" s="166"/>
      <c r="BK73" s="118"/>
      <c r="BL73" s="166"/>
      <c r="BN73" s="163"/>
      <c r="BO73" s="164"/>
      <c r="BP73" s="166"/>
      <c r="BQ73" s="166"/>
    </row>
    <row r="74" spans="1:69" x14ac:dyDescent="0.3">
      <c r="A74" s="202" t="s">
        <v>247</v>
      </c>
      <c r="B74" s="190" t="s">
        <v>248</v>
      </c>
      <c r="C74" s="188" t="s">
        <v>49</v>
      </c>
      <c r="D74" s="186">
        <v>1</v>
      </c>
      <c r="E74" s="167" t="s">
        <v>249</v>
      </c>
      <c r="F74" s="192">
        <v>44291</v>
      </c>
      <c r="H74" s="163">
        <v>40305</v>
      </c>
      <c r="I74" s="164">
        <v>40305</v>
      </c>
      <c r="J74" s="165">
        <f>+H74*D74</f>
        <v>40305</v>
      </c>
      <c r="K74" s="165">
        <f t="shared" ref="K74:K111" si="50">+I74-J74</f>
        <v>0</v>
      </c>
      <c r="M74" s="163">
        <v>40615</v>
      </c>
      <c r="N74" s="164">
        <v>40615</v>
      </c>
      <c r="O74" s="165">
        <f t="shared" si="49"/>
        <v>40615</v>
      </c>
      <c r="P74" s="165">
        <f>+N74-O74</f>
        <v>0</v>
      </c>
      <c r="R74" s="182">
        <v>42450</v>
      </c>
      <c r="S74" s="180">
        <v>42450</v>
      </c>
      <c r="T74" s="165">
        <f t="shared" ref="T74:T103" si="51">+R74*D74</f>
        <v>42450</v>
      </c>
      <c r="U74" s="165">
        <f>+S74-T74</f>
        <v>0</v>
      </c>
      <c r="W74" s="163">
        <v>40172</v>
      </c>
      <c r="X74" s="164">
        <v>40172</v>
      </c>
      <c r="Y74" s="165">
        <f t="shared" ref="Y74:Y103" si="52">+W74*D74</f>
        <v>40172</v>
      </c>
      <c r="Z74" s="165">
        <f>+X74-Y74</f>
        <v>0</v>
      </c>
      <c r="AB74" s="163">
        <v>44200</v>
      </c>
      <c r="AC74" s="164">
        <v>44200</v>
      </c>
      <c r="AD74" s="165">
        <f t="shared" ref="AD74:AD103" si="53">+AB74*D74</f>
        <v>44200</v>
      </c>
      <c r="AE74" s="165">
        <f>+AC74-AD74</f>
        <v>0</v>
      </c>
      <c r="AG74" s="163">
        <v>42500</v>
      </c>
      <c r="AH74" s="164">
        <v>42500</v>
      </c>
      <c r="AI74" s="165">
        <f t="shared" ref="AI74:AI103" si="54">+AG74*D74</f>
        <v>42500</v>
      </c>
      <c r="AJ74" s="165">
        <f>+AH74-AI74</f>
        <v>0</v>
      </c>
      <c r="AL74" s="163">
        <v>43321</v>
      </c>
      <c r="AM74" s="164">
        <v>43321</v>
      </c>
      <c r="AN74" s="165">
        <f t="shared" ref="AN74:AN103" si="55">+AL74*D74</f>
        <v>43321</v>
      </c>
      <c r="AO74" s="165">
        <f>+AM74-AN74</f>
        <v>0</v>
      </c>
      <c r="AQ74" s="163">
        <v>43700</v>
      </c>
      <c r="AR74" s="164">
        <v>43700</v>
      </c>
      <c r="AS74" s="165">
        <f t="shared" ref="AS74:AS103" si="56">+AQ74*D74</f>
        <v>43700</v>
      </c>
      <c r="AT74" s="114"/>
      <c r="AU74" s="165">
        <f>+AR74-AS74</f>
        <v>0</v>
      </c>
      <c r="AW74" s="163">
        <v>43392</v>
      </c>
      <c r="AX74" s="164">
        <v>43392</v>
      </c>
      <c r="AY74" s="165">
        <f t="shared" ref="AY74:AY103" si="57">+AW74*D74</f>
        <v>43392</v>
      </c>
      <c r="AZ74" s="114"/>
      <c r="BA74" s="165">
        <f>+AX74-AY74</f>
        <v>0</v>
      </c>
      <c r="BC74" s="163">
        <v>43479</v>
      </c>
      <c r="BD74" s="164">
        <v>43479</v>
      </c>
      <c r="BE74" s="165">
        <f t="shared" ref="BE74:BE103" si="58">+BC74*D74</f>
        <v>43479</v>
      </c>
      <c r="BF74" s="165">
        <f>+BD74-BE74</f>
        <v>0</v>
      </c>
      <c r="BH74" s="163">
        <v>43371</v>
      </c>
      <c r="BI74" s="164">
        <v>43371</v>
      </c>
      <c r="BJ74" s="165">
        <f t="shared" ref="BJ74:BJ103" si="59">+BH74*D74</f>
        <v>43371</v>
      </c>
      <c r="BK74" s="117"/>
      <c r="BL74" s="165">
        <f>+BI74-BJ74</f>
        <v>0</v>
      </c>
      <c r="BN74" s="163">
        <v>43353</v>
      </c>
      <c r="BO74" s="164">
        <v>43353</v>
      </c>
      <c r="BP74" s="165">
        <f t="shared" ref="BP74:BP103" si="60">+BN74*D74</f>
        <v>43353</v>
      </c>
      <c r="BQ74" s="165">
        <f>+BO74-BP74</f>
        <v>0</v>
      </c>
    </row>
    <row r="75" spans="1:69" ht="15" thickBot="1" x14ac:dyDescent="0.35">
      <c r="A75" s="203"/>
      <c r="B75" s="191"/>
      <c r="C75" s="189"/>
      <c r="D75" s="187"/>
      <c r="E75" s="168"/>
      <c r="F75" s="193"/>
      <c r="H75" s="163"/>
      <c r="I75" s="164"/>
      <c r="J75" s="166"/>
      <c r="K75" s="166"/>
      <c r="M75" s="163"/>
      <c r="N75" s="164"/>
      <c r="O75" s="166"/>
      <c r="P75" s="166"/>
      <c r="R75" s="183"/>
      <c r="S75" s="181"/>
      <c r="T75" s="166"/>
      <c r="U75" s="166"/>
      <c r="W75" s="163"/>
      <c r="X75" s="164"/>
      <c r="Y75" s="166"/>
      <c r="Z75" s="166"/>
      <c r="AB75" s="163"/>
      <c r="AC75" s="164"/>
      <c r="AD75" s="166"/>
      <c r="AE75" s="166"/>
      <c r="AG75" s="163"/>
      <c r="AH75" s="164"/>
      <c r="AI75" s="166"/>
      <c r="AJ75" s="166"/>
      <c r="AL75" s="163"/>
      <c r="AM75" s="164"/>
      <c r="AN75" s="166"/>
      <c r="AO75" s="166"/>
      <c r="AQ75" s="163"/>
      <c r="AR75" s="164"/>
      <c r="AS75" s="166"/>
      <c r="AT75" s="115"/>
      <c r="AU75" s="166"/>
      <c r="AW75" s="163"/>
      <c r="AX75" s="164"/>
      <c r="AY75" s="166"/>
      <c r="AZ75" s="115"/>
      <c r="BA75" s="166"/>
      <c r="BC75" s="163"/>
      <c r="BD75" s="164"/>
      <c r="BE75" s="166"/>
      <c r="BF75" s="166"/>
      <c r="BH75" s="163"/>
      <c r="BI75" s="164"/>
      <c r="BJ75" s="166"/>
      <c r="BK75" s="118"/>
      <c r="BL75" s="166"/>
      <c r="BN75" s="163"/>
      <c r="BO75" s="164"/>
      <c r="BP75" s="166"/>
      <c r="BQ75" s="166"/>
    </row>
    <row r="76" spans="1:69" ht="15" thickBot="1" x14ac:dyDescent="0.3">
      <c r="A76" s="69" t="s">
        <v>250</v>
      </c>
      <c r="B76" s="70" t="s">
        <v>251</v>
      </c>
      <c r="C76" s="71" t="s">
        <v>49</v>
      </c>
      <c r="D76" s="102">
        <v>1</v>
      </c>
      <c r="E76" s="72" t="s">
        <v>252</v>
      </c>
      <c r="F76" s="73">
        <v>21766</v>
      </c>
      <c r="H76" s="98">
        <v>19807</v>
      </c>
      <c r="I76" s="90">
        <v>19807</v>
      </c>
      <c r="J76" s="106">
        <f>+H76*D76</f>
        <v>19807</v>
      </c>
      <c r="K76" s="106">
        <f t="shared" si="50"/>
        <v>0</v>
      </c>
      <c r="M76" s="98">
        <v>19959</v>
      </c>
      <c r="N76" s="90">
        <v>19959</v>
      </c>
      <c r="O76" s="106">
        <f t="shared" si="49"/>
        <v>19959</v>
      </c>
      <c r="P76" s="106">
        <f>+N76-O76</f>
        <v>0</v>
      </c>
      <c r="R76" s="98">
        <v>20850</v>
      </c>
      <c r="S76" s="90">
        <v>20850</v>
      </c>
      <c r="T76" s="106">
        <f t="shared" si="51"/>
        <v>20850</v>
      </c>
      <c r="U76" s="106">
        <f>+S76-T76</f>
        <v>0</v>
      </c>
      <c r="W76" s="98">
        <v>19742</v>
      </c>
      <c r="X76" s="90">
        <v>19742</v>
      </c>
      <c r="Y76" s="106">
        <f t="shared" si="52"/>
        <v>19742</v>
      </c>
      <c r="Z76" s="106">
        <f>+X76-Y76</f>
        <v>0</v>
      </c>
      <c r="AB76" s="98">
        <v>21750</v>
      </c>
      <c r="AC76" s="90">
        <v>21750</v>
      </c>
      <c r="AD76" s="106">
        <f t="shared" si="53"/>
        <v>21750</v>
      </c>
      <c r="AE76" s="106">
        <f>+AC76-AD76</f>
        <v>0</v>
      </c>
      <c r="AG76" s="98">
        <v>20800</v>
      </c>
      <c r="AH76" s="90">
        <v>20800</v>
      </c>
      <c r="AI76" s="106">
        <f t="shared" si="54"/>
        <v>20800</v>
      </c>
      <c r="AJ76" s="106">
        <f>+AH76-AI76</f>
        <v>0</v>
      </c>
      <c r="AL76" s="98">
        <v>21290</v>
      </c>
      <c r="AM76" s="90">
        <v>21290</v>
      </c>
      <c r="AN76" s="106">
        <f t="shared" si="55"/>
        <v>21290</v>
      </c>
      <c r="AO76" s="106">
        <f>+AM76-AN76</f>
        <v>0</v>
      </c>
      <c r="AQ76" s="98">
        <v>21400</v>
      </c>
      <c r="AR76" s="90">
        <v>21400</v>
      </c>
      <c r="AS76" s="106">
        <f t="shared" si="56"/>
        <v>21400</v>
      </c>
      <c r="AT76" s="106"/>
      <c r="AU76" s="106">
        <f>+AR76-AS76</f>
        <v>0</v>
      </c>
      <c r="AW76" s="98">
        <v>21324</v>
      </c>
      <c r="AX76" s="90">
        <v>21324</v>
      </c>
      <c r="AY76" s="106">
        <f t="shared" si="57"/>
        <v>21324</v>
      </c>
      <c r="AZ76" s="106"/>
      <c r="BA76" s="106">
        <f>+AX76-AY76</f>
        <v>0</v>
      </c>
      <c r="BC76" s="98">
        <v>21367</v>
      </c>
      <c r="BD76" s="90">
        <v>21367</v>
      </c>
      <c r="BE76" s="106">
        <f t="shared" si="58"/>
        <v>21367</v>
      </c>
      <c r="BF76" s="106">
        <f>+BD76-BE76</f>
        <v>0</v>
      </c>
      <c r="BH76" s="98">
        <v>21314</v>
      </c>
      <c r="BI76" s="90">
        <v>31314</v>
      </c>
      <c r="BJ76" s="106">
        <f t="shared" si="59"/>
        <v>21314</v>
      </c>
      <c r="BK76" s="106"/>
      <c r="BL76" s="106">
        <f>+BI76-BJ76</f>
        <v>10000</v>
      </c>
      <c r="BN76" s="98">
        <v>21305</v>
      </c>
      <c r="BO76" s="90">
        <v>21305</v>
      </c>
      <c r="BP76" s="106">
        <f t="shared" si="60"/>
        <v>21305</v>
      </c>
      <c r="BQ76" s="106">
        <f>+BO76-BP76</f>
        <v>0</v>
      </c>
    </row>
    <row r="77" spans="1:69" ht="23.4" thickBot="1" x14ac:dyDescent="0.3">
      <c r="A77" s="69" t="s">
        <v>253</v>
      </c>
      <c r="B77" s="70" t="s">
        <v>254</v>
      </c>
      <c r="C77" s="71" t="s">
        <v>108</v>
      </c>
      <c r="D77" s="102">
        <v>1</v>
      </c>
      <c r="E77" s="72" t="s">
        <v>255</v>
      </c>
      <c r="F77" s="73">
        <v>12103</v>
      </c>
      <c r="H77" s="98">
        <v>11014</v>
      </c>
      <c r="I77" s="90">
        <v>11014</v>
      </c>
      <c r="J77" s="106">
        <f>+H77*D77</f>
        <v>11014</v>
      </c>
      <c r="K77" s="106">
        <f t="shared" si="50"/>
        <v>0</v>
      </c>
      <c r="M77" s="98">
        <v>11098</v>
      </c>
      <c r="N77" s="90">
        <v>11098</v>
      </c>
      <c r="O77" s="106">
        <f t="shared" si="49"/>
        <v>11098</v>
      </c>
      <c r="P77" s="106">
        <f>+N77-O77</f>
        <v>0</v>
      </c>
      <c r="R77" s="98">
        <v>11600</v>
      </c>
      <c r="S77" s="90">
        <v>11600</v>
      </c>
      <c r="T77" s="106">
        <f t="shared" si="51"/>
        <v>11600</v>
      </c>
      <c r="U77" s="106">
        <f>+S77-T77</f>
        <v>0</v>
      </c>
      <c r="W77" s="98">
        <v>10977</v>
      </c>
      <c r="X77" s="90">
        <v>10977</v>
      </c>
      <c r="Y77" s="106">
        <f t="shared" si="52"/>
        <v>10977</v>
      </c>
      <c r="Z77" s="106">
        <f>+X77-Y77</f>
        <v>0</v>
      </c>
      <c r="AB77" s="98">
        <v>12100</v>
      </c>
      <c r="AC77" s="90">
        <v>12100</v>
      </c>
      <c r="AD77" s="106">
        <f t="shared" si="53"/>
        <v>12100</v>
      </c>
      <c r="AE77" s="106">
        <f>+AC77-AD77</f>
        <v>0</v>
      </c>
      <c r="AG77" s="98">
        <v>11600</v>
      </c>
      <c r="AH77" s="90">
        <v>11600</v>
      </c>
      <c r="AI77" s="106">
        <f t="shared" si="54"/>
        <v>11600</v>
      </c>
      <c r="AJ77" s="106">
        <f>+AH77-AI77</f>
        <v>0</v>
      </c>
      <c r="AL77" s="98">
        <v>11838</v>
      </c>
      <c r="AM77" s="90">
        <v>11838</v>
      </c>
      <c r="AN77" s="106">
        <f t="shared" si="55"/>
        <v>11838</v>
      </c>
      <c r="AO77" s="106">
        <f>+AM77-AN77</f>
        <v>0</v>
      </c>
      <c r="AQ77" s="98">
        <v>11900</v>
      </c>
      <c r="AR77" s="90">
        <v>11900</v>
      </c>
      <c r="AS77" s="106">
        <f t="shared" si="56"/>
        <v>11900</v>
      </c>
      <c r="AT77" s="106"/>
      <c r="AU77" s="106">
        <f>+AR77-AS77</f>
        <v>0</v>
      </c>
      <c r="AW77" s="98">
        <v>11857</v>
      </c>
      <c r="AX77" s="90">
        <v>11857</v>
      </c>
      <c r="AY77" s="106">
        <f t="shared" si="57"/>
        <v>11857</v>
      </c>
      <c r="AZ77" s="106"/>
      <c r="BA77" s="106">
        <f>+AX77-AY77</f>
        <v>0</v>
      </c>
      <c r="BC77" s="98">
        <v>11881</v>
      </c>
      <c r="BD77" s="90">
        <v>11881</v>
      </c>
      <c r="BE77" s="106">
        <f t="shared" si="58"/>
        <v>11881</v>
      </c>
      <c r="BF77" s="106">
        <f>+BD77-BE77</f>
        <v>0</v>
      </c>
      <c r="BH77" s="98">
        <v>11852</v>
      </c>
      <c r="BI77" s="90">
        <v>11852</v>
      </c>
      <c r="BJ77" s="106">
        <f t="shared" si="59"/>
        <v>11852</v>
      </c>
      <c r="BK77" s="106"/>
      <c r="BL77" s="106">
        <f>+BI77-BJ77</f>
        <v>0</v>
      </c>
      <c r="BN77" s="98">
        <v>11847</v>
      </c>
      <c r="BO77" s="90">
        <v>11847</v>
      </c>
      <c r="BP77" s="106">
        <f t="shared" si="60"/>
        <v>11847</v>
      </c>
      <c r="BQ77" s="106">
        <f>+BO77-BP77</f>
        <v>0</v>
      </c>
    </row>
    <row r="78" spans="1:69" x14ac:dyDescent="0.3">
      <c r="A78" s="202" t="s">
        <v>256</v>
      </c>
      <c r="B78" s="190" t="s">
        <v>257</v>
      </c>
      <c r="C78" s="188" t="s">
        <v>50</v>
      </c>
      <c r="D78" s="186">
        <v>1</v>
      </c>
      <c r="E78" s="167" t="s">
        <v>258</v>
      </c>
      <c r="F78" s="192">
        <v>413705</v>
      </c>
      <c r="H78" s="163">
        <v>376472</v>
      </c>
      <c r="I78" s="164">
        <v>376472</v>
      </c>
      <c r="J78" s="165">
        <f>+H78*D78</f>
        <v>376472</v>
      </c>
      <c r="K78" s="165">
        <f t="shared" si="50"/>
        <v>0</v>
      </c>
      <c r="M78" s="163">
        <v>379367</v>
      </c>
      <c r="N78" s="164">
        <v>379367</v>
      </c>
      <c r="O78" s="165">
        <f t="shared" si="49"/>
        <v>379367</v>
      </c>
      <c r="P78" s="165">
        <f>+N78-O78</f>
        <v>0</v>
      </c>
      <c r="R78" s="182">
        <v>396650</v>
      </c>
      <c r="S78" s="180">
        <v>396650</v>
      </c>
      <c r="T78" s="165">
        <f t="shared" si="51"/>
        <v>396650</v>
      </c>
      <c r="U78" s="165">
        <f>+S78-T78</f>
        <v>0</v>
      </c>
      <c r="W78" s="163">
        <v>375230</v>
      </c>
      <c r="X78" s="164">
        <v>375230</v>
      </c>
      <c r="Y78" s="165">
        <f t="shared" si="52"/>
        <v>375230</v>
      </c>
      <c r="Z78" s="165">
        <f>+X78-Y78</f>
        <v>0</v>
      </c>
      <c r="AB78" s="163">
        <v>413705</v>
      </c>
      <c r="AC78" s="164">
        <v>413705</v>
      </c>
      <c r="AD78" s="165">
        <f t="shared" si="53"/>
        <v>413705</v>
      </c>
      <c r="AE78" s="165">
        <f>+AC78-AD78</f>
        <v>0</v>
      </c>
      <c r="AG78" s="163">
        <v>397100</v>
      </c>
      <c r="AH78" s="164">
        <v>397100</v>
      </c>
      <c r="AI78" s="165">
        <f t="shared" si="54"/>
        <v>397100</v>
      </c>
      <c r="AJ78" s="165">
        <f>+AH78-AI78</f>
        <v>0</v>
      </c>
      <c r="AL78" s="163">
        <v>404649</v>
      </c>
      <c r="AM78" s="164">
        <v>404649</v>
      </c>
      <c r="AN78" s="165">
        <f t="shared" si="55"/>
        <v>404649</v>
      </c>
      <c r="AO78" s="165">
        <f>+AM78-AN78</f>
        <v>0</v>
      </c>
      <c r="AQ78" s="163">
        <v>406000</v>
      </c>
      <c r="AR78" s="164">
        <v>406000</v>
      </c>
      <c r="AS78" s="165">
        <f t="shared" si="56"/>
        <v>406000</v>
      </c>
      <c r="AT78" s="114"/>
      <c r="AU78" s="165">
        <f>+AR78-AS78</f>
        <v>0</v>
      </c>
      <c r="AW78" s="163">
        <v>405307</v>
      </c>
      <c r="AX78" s="164">
        <v>405307</v>
      </c>
      <c r="AY78" s="165">
        <f t="shared" si="57"/>
        <v>405307</v>
      </c>
      <c r="AZ78" s="114"/>
      <c r="BA78" s="165">
        <f>+AX78-AY78</f>
        <v>0</v>
      </c>
      <c r="BC78" s="163">
        <v>406120</v>
      </c>
      <c r="BD78" s="164">
        <v>406120</v>
      </c>
      <c r="BE78" s="165">
        <f t="shared" si="58"/>
        <v>406120</v>
      </c>
      <c r="BF78" s="165">
        <f>+BD78-BE78</f>
        <v>0</v>
      </c>
      <c r="BH78" s="163">
        <v>405112</v>
      </c>
      <c r="BI78" s="164">
        <v>405112</v>
      </c>
      <c r="BJ78" s="165">
        <f t="shared" si="59"/>
        <v>405112</v>
      </c>
      <c r="BK78" s="117"/>
      <c r="BL78" s="165">
        <f>+BI78-BJ78</f>
        <v>0</v>
      </c>
      <c r="BN78" s="163">
        <v>404945</v>
      </c>
      <c r="BO78" s="164">
        <v>404945</v>
      </c>
      <c r="BP78" s="165">
        <f t="shared" si="60"/>
        <v>404945</v>
      </c>
      <c r="BQ78" s="165">
        <f>+BO78-BP78</f>
        <v>0</v>
      </c>
    </row>
    <row r="79" spans="1:69" ht="15" thickBot="1" x14ac:dyDescent="0.35">
      <c r="A79" s="203"/>
      <c r="B79" s="191"/>
      <c r="C79" s="189"/>
      <c r="D79" s="187"/>
      <c r="E79" s="168"/>
      <c r="F79" s="193"/>
      <c r="H79" s="163"/>
      <c r="I79" s="164"/>
      <c r="J79" s="166"/>
      <c r="K79" s="166"/>
      <c r="M79" s="163"/>
      <c r="N79" s="164"/>
      <c r="O79" s="166"/>
      <c r="P79" s="166"/>
      <c r="R79" s="183"/>
      <c r="S79" s="181"/>
      <c r="T79" s="166"/>
      <c r="U79" s="166"/>
      <c r="W79" s="163"/>
      <c r="X79" s="164"/>
      <c r="Y79" s="166"/>
      <c r="Z79" s="166"/>
      <c r="AB79" s="163"/>
      <c r="AC79" s="164"/>
      <c r="AD79" s="166"/>
      <c r="AE79" s="166"/>
      <c r="AG79" s="163"/>
      <c r="AH79" s="164"/>
      <c r="AI79" s="166"/>
      <c r="AJ79" s="166"/>
      <c r="AL79" s="163"/>
      <c r="AM79" s="164"/>
      <c r="AN79" s="166"/>
      <c r="AO79" s="166"/>
      <c r="AQ79" s="163"/>
      <c r="AR79" s="164"/>
      <c r="AS79" s="166"/>
      <c r="AT79" s="115"/>
      <c r="AU79" s="166"/>
      <c r="AW79" s="163"/>
      <c r="AX79" s="164"/>
      <c r="AY79" s="166"/>
      <c r="AZ79" s="115"/>
      <c r="BA79" s="166"/>
      <c r="BC79" s="163"/>
      <c r="BD79" s="164"/>
      <c r="BE79" s="166"/>
      <c r="BF79" s="166"/>
      <c r="BH79" s="163"/>
      <c r="BI79" s="164"/>
      <c r="BJ79" s="166"/>
      <c r="BK79" s="118"/>
      <c r="BL79" s="166"/>
      <c r="BN79" s="163"/>
      <c r="BO79" s="164"/>
      <c r="BP79" s="166"/>
      <c r="BQ79" s="166"/>
    </row>
    <row r="80" spans="1:69" x14ac:dyDescent="0.3">
      <c r="A80" s="202" t="s">
        <v>259</v>
      </c>
      <c r="B80" s="190" t="s">
        <v>260</v>
      </c>
      <c r="C80" s="188" t="s">
        <v>50</v>
      </c>
      <c r="D80" s="186">
        <v>1</v>
      </c>
      <c r="E80" s="167" t="s">
        <v>261</v>
      </c>
      <c r="F80" s="192">
        <v>328455</v>
      </c>
      <c r="H80" s="163">
        <v>298894</v>
      </c>
      <c r="I80" s="164">
        <v>298894</v>
      </c>
      <c r="J80" s="165">
        <f>+H80*D80</f>
        <v>298894</v>
      </c>
      <c r="K80" s="165">
        <f t="shared" si="50"/>
        <v>0</v>
      </c>
      <c r="M80" s="163">
        <v>301193</v>
      </c>
      <c r="N80" s="164">
        <v>301193</v>
      </c>
      <c r="O80" s="165">
        <f t="shared" si="49"/>
        <v>301193</v>
      </c>
      <c r="P80" s="165">
        <f>+N80-O80</f>
        <v>0</v>
      </c>
      <c r="R80" s="182">
        <v>314900</v>
      </c>
      <c r="S80" s="180">
        <v>314900</v>
      </c>
      <c r="T80" s="165">
        <f t="shared" si="51"/>
        <v>314900</v>
      </c>
      <c r="U80" s="165">
        <f>+S80-T80</f>
        <v>0</v>
      </c>
      <c r="W80" s="163">
        <v>297909</v>
      </c>
      <c r="X80" s="164">
        <v>297909</v>
      </c>
      <c r="Y80" s="165">
        <f t="shared" si="52"/>
        <v>297909</v>
      </c>
      <c r="Z80" s="165">
        <f>+X80-Y80</f>
        <v>0</v>
      </c>
      <c r="AB80" s="163">
        <v>328455</v>
      </c>
      <c r="AC80" s="164">
        <v>328455</v>
      </c>
      <c r="AD80" s="165">
        <f t="shared" si="53"/>
        <v>328455</v>
      </c>
      <c r="AE80" s="165">
        <f>+AC80-AD80</f>
        <v>0</v>
      </c>
      <c r="AG80" s="163">
        <v>315300</v>
      </c>
      <c r="AH80" s="164">
        <v>315300</v>
      </c>
      <c r="AI80" s="165">
        <f t="shared" si="54"/>
        <v>315300</v>
      </c>
      <c r="AJ80" s="165">
        <f>+AH80-AI80</f>
        <v>0</v>
      </c>
      <c r="AL80" s="163">
        <v>321265</v>
      </c>
      <c r="AM80" s="164">
        <v>321265</v>
      </c>
      <c r="AN80" s="165">
        <f t="shared" si="55"/>
        <v>321265</v>
      </c>
      <c r="AO80" s="165">
        <f>+AM80-AN80</f>
        <v>0</v>
      </c>
      <c r="AQ80" s="163">
        <v>324000</v>
      </c>
      <c r="AR80" s="164">
        <v>324000</v>
      </c>
      <c r="AS80" s="165">
        <f t="shared" si="56"/>
        <v>324000</v>
      </c>
      <c r="AT80" s="114"/>
      <c r="AU80" s="165">
        <f>+AR80-AS80</f>
        <v>0</v>
      </c>
      <c r="AW80" s="163">
        <v>321787</v>
      </c>
      <c r="AX80" s="164">
        <v>321787</v>
      </c>
      <c r="AY80" s="165">
        <f t="shared" si="57"/>
        <v>321787</v>
      </c>
      <c r="AZ80" s="114"/>
      <c r="BA80" s="165">
        <f>+AX80-AY80</f>
        <v>0</v>
      </c>
      <c r="BC80" s="163">
        <v>322433</v>
      </c>
      <c r="BD80" s="164">
        <v>322433</v>
      </c>
      <c r="BE80" s="165">
        <f t="shared" si="58"/>
        <v>322433</v>
      </c>
      <c r="BF80" s="165">
        <f>+BD80-BE80</f>
        <v>0</v>
      </c>
      <c r="BH80" s="163">
        <v>321632</v>
      </c>
      <c r="BI80" s="164">
        <v>321632</v>
      </c>
      <c r="BJ80" s="165">
        <f t="shared" si="59"/>
        <v>321632</v>
      </c>
      <c r="BK80" s="117"/>
      <c r="BL80" s="165">
        <f>+BI80-BJ80</f>
        <v>0</v>
      </c>
      <c r="BN80" s="163">
        <v>321500</v>
      </c>
      <c r="BO80" s="164">
        <v>321500</v>
      </c>
      <c r="BP80" s="165">
        <f t="shared" si="60"/>
        <v>321500</v>
      </c>
      <c r="BQ80" s="165">
        <f>+BO80-BP80</f>
        <v>0</v>
      </c>
    </row>
    <row r="81" spans="1:69" ht="15" thickBot="1" x14ac:dyDescent="0.35">
      <c r="A81" s="203"/>
      <c r="B81" s="191"/>
      <c r="C81" s="189"/>
      <c r="D81" s="187"/>
      <c r="E81" s="168"/>
      <c r="F81" s="193"/>
      <c r="H81" s="163"/>
      <c r="I81" s="164"/>
      <c r="J81" s="166"/>
      <c r="K81" s="166"/>
      <c r="M81" s="163"/>
      <c r="N81" s="164"/>
      <c r="O81" s="166"/>
      <c r="P81" s="166"/>
      <c r="R81" s="183"/>
      <c r="S81" s="181"/>
      <c r="T81" s="166"/>
      <c r="U81" s="166"/>
      <c r="W81" s="163"/>
      <c r="X81" s="164"/>
      <c r="Y81" s="166"/>
      <c r="Z81" s="166"/>
      <c r="AB81" s="163"/>
      <c r="AC81" s="164"/>
      <c r="AD81" s="166"/>
      <c r="AE81" s="166"/>
      <c r="AG81" s="163"/>
      <c r="AH81" s="164"/>
      <c r="AI81" s="166"/>
      <c r="AJ81" s="166"/>
      <c r="AL81" s="163"/>
      <c r="AM81" s="164"/>
      <c r="AN81" s="166"/>
      <c r="AO81" s="166"/>
      <c r="AQ81" s="163"/>
      <c r="AR81" s="164"/>
      <c r="AS81" s="166"/>
      <c r="AT81" s="115"/>
      <c r="AU81" s="166"/>
      <c r="AW81" s="163"/>
      <c r="AX81" s="164"/>
      <c r="AY81" s="166"/>
      <c r="AZ81" s="115"/>
      <c r="BA81" s="166"/>
      <c r="BC81" s="163"/>
      <c r="BD81" s="164"/>
      <c r="BE81" s="166"/>
      <c r="BF81" s="166"/>
      <c r="BH81" s="163"/>
      <c r="BI81" s="164"/>
      <c r="BJ81" s="166"/>
      <c r="BK81" s="118"/>
      <c r="BL81" s="166"/>
      <c r="BN81" s="163"/>
      <c r="BO81" s="164"/>
      <c r="BP81" s="166"/>
      <c r="BQ81" s="166"/>
    </row>
    <row r="82" spans="1:69" ht="34.799999999999997" thickBot="1" x14ac:dyDescent="0.3">
      <c r="A82" s="69" t="s">
        <v>262</v>
      </c>
      <c r="B82" s="70" t="s">
        <v>263</v>
      </c>
      <c r="C82" s="71" t="s">
        <v>50</v>
      </c>
      <c r="D82" s="102">
        <v>1</v>
      </c>
      <c r="E82" s="72" t="s">
        <v>264</v>
      </c>
      <c r="F82" s="73">
        <v>91979</v>
      </c>
      <c r="H82" s="98">
        <v>83701</v>
      </c>
      <c r="I82" s="90">
        <v>83701</v>
      </c>
      <c r="J82" s="106">
        <f>+H82*D82</f>
        <v>83701</v>
      </c>
      <c r="K82" s="106">
        <f t="shared" si="50"/>
        <v>0</v>
      </c>
      <c r="M82" s="98">
        <v>84345</v>
      </c>
      <c r="N82" s="90">
        <v>84345</v>
      </c>
      <c r="O82" s="106">
        <f t="shared" si="49"/>
        <v>84345</v>
      </c>
      <c r="P82" s="106">
        <f>+N82-O82</f>
        <v>0</v>
      </c>
      <c r="R82" s="98">
        <v>88150</v>
      </c>
      <c r="S82" s="90">
        <v>88150</v>
      </c>
      <c r="T82" s="106">
        <f t="shared" si="51"/>
        <v>88150</v>
      </c>
      <c r="U82" s="106">
        <f>+S82-T82</f>
        <v>0</v>
      </c>
      <c r="W82" s="98">
        <v>83425</v>
      </c>
      <c r="X82" s="90">
        <v>83425</v>
      </c>
      <c r="Y82" s="106">
        <f t="shared" si="52"/>
        <v>83425</v>
      </c>
      <c r="Z82" s="106">
        <f>+X82-Y82</f>
        <v>0</v>
      </c>
      <c r="AB82" s="98">
        <v>91979</v>
      </c>
      <c r="AC82" s="90">
        <v>91979</v>
      </c>
      <c r="AD82" s="106">
        <f t="shared" si="53"/>
        <v>91979</v>
      </c>
      <c r="AE82" s="106">
        <f>+AC82-AD82</f>
        <v>0</v>
      </c>
      <c r="AG82" s="98">
        <v>88300</v>
      </c>
      <c r="AH82" s="90">
        <v>88300</v>
      </c>
      <c r="AI82" s="106">
        <f t="shared" si="54"/>
        <v>88300</v>
      </c>
      <c r="AJ82" s="106">
        <f>+AH82-AI82</f>
        <v>0</v>
      </c>
      <c r="AL82" s="98">
        <v>89966</v>
      </c>
      <c r="AM82" s="90">
        <v>89966</v>
      </c>
      <c r="AN82" s="106">
        <f t="shared" si="55"/>
        <v>89966</v>
      </c>
      <c r="AO82" s="106">
        <f>+AM82-AN82</f>
        <v>0</v>
      </c>
      <c r="AQ82" s="98">
        <v>90500</v>
      </c>
      <c r="AR82" s="90">
        <v>90500</v>
      </c>
      <c r="AS82" s="106">
        <f t="shared" si="56"/>
        <v>90500</v>
      </c>
      <c r="AT82" s="106"/>
      <c r="AU82" s="106">
        <f>+AR82-AS82</f>
        <v>0</v>
      </c>
      <c r="AW82" s="98">
        <v>90112</v>
      </c>
      <c r="AX82" s="90">
        <v>90112</v>
      </c>
      <c r="AY82" s="106">
        <f t="shared" si="57"/>
        <v>90112</v>
      </c>
      <c r="AZ82" s="106"/>
      <c r="BA82" s="106">
        <f>+AX82-AY82</f>
        <v>0</v>
      </c>
      <c r="BC82" s="98">
        <v>90293</v>
      </c>
      <c r="BD82" s="90">
        <v>90293</v>
      </c>
      <c r="BE82" s="106">
        <f t="shared" si="58"/>
        <v>90293</v>
      </c>
      <c r="BF82" s="106">
        <f>+BD82-BE82</f>
        <v>0</v>
      </c>
      <c r="BH82" s="98">
        <v>90068</v>
      </c>
      <c r="BI82" s="90">
        <v>90068</v>
      </c>
      <c r="BJ82" s="106">
        <f t="shared" si="59"/>
        <v>90068</v>
      </c>
      <c r="BK82" s="106"/>
      <c r="BL82" s="106">
        <f>+BI82-BJ82</f>
        <v>0</v>
      </c>
      <c r="BN82" s="98">
        <v>90031</v>
      </c>
      <c r="BO82" s="90">
        <v>90031</v>
      </c>
      <c r="BP82" s="106">
        <f t="shared" si="60"/>
        <v>90031</v>
      </c>
      <c r="BQ82" s="106">
        <f>+BO82-BP82</f>
        <v>0</v>
      </c>
    </row>
    <row r="83" spans="1:69" ht="34.799999999999997" thickBot="1" x14ac:dyDescent="0.3">
      <c r="A83" s="69" t="s">
        <v>265</v>
      </c>
      <c r="B83" s="70" t="s">
        <v>266</v>
      </c>
      <c r="C83" s="71" t="s">
        <v>50</v>
      </c>
      <c r="D83" s="102">
        <v>1</v>
      </c>
      <c r="E83" s="72" t="s">
        <v>267</v>
      </c>
      <c r="F83" s="73">
        <v>43428</v>
      </c>
      <c r="H83" s="98">
        <v>39519</v>
      </c>
      <c r="I83" s="90">
        <v>39519</v>
      </c>
      <c r="J83" s="106">
        <f>+H83*D83</f>
        <v>39519</v>
      </c>
      <c r="K83" s="106">
        <f t="shared" si="50"/>
        <v>0</v>
      </c>
      <c r="M83" s="98">
        <v>39823</v>
      </c>
      <c r="N83" s="90">
        <v>39823</v>
      </c>
      <c r="O83" s="106">
        <f t="shared" si="49"/>
        <v>39823</v>
      </c>
      <c r="P83" s="106">
        <f>+N83-O83</f>
        <v>0</v>
      </c>
      <c r="R83" s="98">
        <v>41600</v>
      </c>
      <c r="S83" s="90">
        <v>41600</v>
      </c>
      <c r="T83" s="106">
        <f t="shared" si="51"/>
        <v>41600</v>
      </c>
      <c r="U83" s="106">
        <f>+S83-T83</f>
        <v>0</v>
      </c>
      <c r="W83" s="98">
        <v>39389</v>
      </c>
      <c r="X83" s="90">
        <v>39389</v>
      </c>
      <c r="Y83" s="106">
        <f t="shared" si="52"/>
        <v>39389</v>
      </c>
      <c r="Z83" s="106">
        <f>+X83-Y83</f>
        <v>0</v>
      </c>
      <c r="AB83" s="98">
        <v>43428</v>
      </c>
      <c r="AC83" s="90">
        <v>43428</v>
      </c>
      <c r="AD83" s="106">
        <f t="shared" si="53"/>
        <v>43428</v>
      </c>
      <c r="AE83" s="106">
        <f>+AC83-AD83</f>
        <v>0</v>
      </c>
      <c r="AG83" s="98">
        <v>41600</v>
      </c>
      <c r="AH83" s="90">
        <v>41600</v>
      </c>
      <c r="AI83" s="106">
        <f t="shared" si="54"/>
        <v>41600</v>
      </c>
      <c r="AJ83" s="106">
        <f>+AH83-AI83</f>
        <v>0</v>
      </c>
      <c r="AL83" s="98">
        <v>42477</v>
      </c>
      <c r="AM83" s="90">
        <v>42477</v>
      </c>
      <c r="AN83" s="106">
        <f t="shared" si="55"/>
        <v>42477</v>
      </c>
      <c r="AO83" s="106">
        <f>+AM83-AN83</f>
        <v>0</v>
      </c>
      <c r="AQ83" s="98">
        <v>42600</v>
      </c>
      <c r="AR83" s="90">
        <v>42600</v>
      </c>
      <c r="AS83" s="106">
        <f t="shared" si="56"/>
        <v>42600</v>
      </c>
      <c r="AT83" s="106"/>
      <c r="AU83" s="106">
        <f>+AR83-AS83</f>
        <v>0</v>
      </c>
      <c r="AW83" s="98">
        <v>42546</v>
      </c>
      <c r="AX83" s="90">
        <v>42546</v>
      </c>
      <c r="AY83" s="106">
        <f t="shared" si="57"/>
        <v>42546</v>
      </c>
      <c r="AZ83" s="106"/>
      <c r="BA83" s="106">
        <f>+AX83-AY83</f>
        <v>0</v>
      </c>
      <c r="BC83" s="98">
        <v>42632</v>
      </c>
      <c r="BD83" s="90">
        <v>42632</v>
      </c>
      <c r="BE83" s="106">
        <f t="shared" si="58"/>
        <v>42632</v>
      </c>
      <c r="BF83" s="106">
        <f>+BD83-BE83</f>
        <v>0</v>
      </c>
      <c r="BH83" s="98">
        <v>42526</v>
      </c>
      <c r="BI83" s="90">
        <v>42526</v>
      </c>
      <c r="BJ83" s="106">
        <f t="shared" si="59"/>
        <v>42526</v>
      </c>
      <c r="BK83" s="106"/>
      <c r="BL83" s="106">
        <f>+BI83-BJ83</f>
        <v>0</v>
      </c>
      <c r="BN83" s="98">
        <v>42508</v>
      </c>
      <c r="BO83" s="90">
        <v>42508</v>
      </c>
      <c r="BP83" s="106">
        <f t="shared" si="60"/>
        <v>42508</v>
      </c>
      <c r="BQ83" s="106">
        <f>+BO83-BP83</f>
        <v>0</v>
      </c>
    </row>
    <row r="84" spans="1:69" ht="15" thickBot="1" x14ac:dyDescent="0.3">
      <c r="A84" s="69" t="s">
        <v>268</v>
      </c>
      <c r="B84" s="70" t="s">
        <v>269</v>
      </c>
      <c r="C84" s="71" t="s">
        <v>108</v>
      </c>
      <c r="D84" s="102">
        <v>1</v>
      </c>
      <c r="E84" s="72" t="s">
        <v>270</v>
      </c>
      <c r="F84" s="73">
        <v>9909</v>
      </c>
      <c r="H84" s="98">
        <v>9017</v>
      </c>
      <c r="I84" s="90">
        <v>9017</v>
      </c>
      <c r="J84" s="106">
        <f>+H84*D84</f>
        <v>9017</v>
      </c>
      <c r="K84" s="106">
        <f t="shared" si="50"/>
        <v>0</v>
      </c>
      <c r="M84" s="98">
        <v>9087</v>
      </c>
      <c r="N84" s="90">
        <v>9087</v>
      </c>
      <c r="O84" s="106">
        <f t="shared" si="49"/>
        <v>9087</v>
      </c>
      <c r="P84" s="106">
        <f>+N84-O84</f>
        <v>0</v>
      </c>
      <c r="R84" s="98">
        <v>9500</v>
      </c>
      <c r="S84" s="90">
        <v>9500</v>
      </c>
      <c r="T84" s="106">
        <f t="shared" si="51"/>
        <v>9500</v>
      </c>
      <c r="U84" s="106">
        <f>+S84-T84</f>
        <v>0</v>
      </c>
      <c r="W84" s="98">
        <v>8987</v>
      </c>
      <c r="X84" s="90">
        <v>8987</v>
      </c>
      <c r="Y84" s="106">
        <f t="shared" si="52"/>
        <v>8987</v>
      </c>
      <c r="Z84" s="106">
        <f>+X84-Y84</f>
        <v>0</v>
      </c>
      <c r="AB84" s="98">
        <v>9909</v>
      </c>
      <c r="AC84" s="90">
        <v>9909</v>
      </c>
      <c r="AD84" s="106">
        <f t="shared" si="53"/>
        <v>9909</v>
      </c>
      <c r="AE84" s="106">
        <f>+AC84-AD84</f>
        <v>0</v>
      </c>
      <c r="AG84" s="98">
        <v>9500</v>
      </c>
      <c r="AH84" s="90">
        <v>9500</v>
      </c>
      <c r="AI84" s="106">
        <f t="shared" si="54"/>
        <v>9500</v>
      </c>
      <c r="AJ84" s="106">
        <f>+AH84-AI84</f>
        <v>0</v>
      </c>
      <c r="AL84" s="98">
        <v>9692</v>
      </c>
      <c r="AM84" s="90">
        <v>9692</v>
      </c>
      <c r="AN84" s="106">
        <f t="shared" si="55"/>
        <v>9692</v>
      </c>
      <c r="AO84" s="106">
        <f>+AM84-AN84</f>
        <v>0</v>
      </c>
      <c r="AQ84" s="98">
        <v>9700</v>
      </c>
      <c r="AR84" s="90">
        <v>9700</v>
      </c>
      <c r="AS84" s="106">
        <f t="shared" si="56"/>
        <v>9700</v>
      </c>
      <c r="AT84" s="106"/>
      <c r="AU84" s="106">
        <f>+AR84-AS84</f>
        <v>0</v>
      </c>
      <c r="AW84" s="98">
        <v>9708</v>
      </c>
      <c r="AX84" s="90">
        <v>9708</v>
      </c>
      <c r="AY84" s="106">
        <f t="shared" si="57"/>
        <v>9708</v>
      </c>
      <c r="AZ84" s="106"/>
      <c r="BA84" s="106">
        <f>+AX84-AY84</f>
        <v>0</v>
      </c>
      <c r="BC84" s="98">
        <v>9727</v>
      </c>
      <c r="BD84" s="90">
        <v>9727</v>
      </c>
      <c r="BE84" s="106">
        <f t="shared" si="58"/>
        <v>9727</v>
      </c>
      <c r="BF84" s="106">
        <f>+BD84-BE84</f>
        <v>0</v>
      </c>
      <c r="BH84" s="98">
        <v>9703</v>
      </c>
      <c r="BI84" s="90">
        <v>9703</v>
      </c>
      <c r="BJ84" s="106">
        <f t="shared" si="59"/>
        <v>9703</v>
      </c>
      <c r="BK84" s="106"/>
      <c r="BL84" s="106">
        <f>+BI84-BJ84</f>
        <v>0</v>
      </c>
      <c r="BN84" s="98">
        <v>9699</v>
      </c>
      <c r="BO84" s="90">
        <v>9699</v>
      </c>
      <c r="BP84" s="106">
        <f t="shared" si="60"/>
        <v>9699</v>
      </c>
      <c r="BQ84" s="106">
        <f>+BO84-BP84</f>
        <v>0</v>
      </c>
    </row>
    <row r="85" spans="1:69" ht="23.4" thickBot="1" x14ac:dyDescent="0.3">
      <c r="A85" s="69" t="s">
        <v>271</v>
      </c>
      <c r="B85" s="70" t="s">
        <v>272</v>
      </c>
      <c r="C85" s="71" t="s">
        <v>50</v>
      </c>
      <c r="D85" s="102">
        <v>1</v>
      </c>
      <c r="E85" s="72" t="s">
        <v>273</v>
      </c>
      <c r="F85" s="73">
        <v>270493</v>
      </c>
      <c r="H85" s="98">
        <v>246149</v>
      </c>
      <c r="I85" s="90">
        <v>246149</v>
      </c>
      <c r="J85" s="106">
        <f>+H85*D85</f>
        <v>246149</v>
      </c>
      <c r="K85" s="106">
        <f t="shared" si="50"/>
        <v>0</v>
      </c>
      <c r="M85" s="98">
        <v>248042</v>
      </c>
      <c r="N85" s="90">
        <v>248042</v>
      </c>
      <c r="O85" s="106">
        <f t="shared" si="49"/>
        <v>248042</v>
      </c>
      <c r="P85" s="106">
        <f>+N85-O85</f>
        <v>0</v>
      </c>
      <c r="R85" s="98">
        <v>259300</v>
      </c>
      <c r="S85" s="90">
        <v>259300</v>
      </c>
      <c r="T85" s="106">
        <f t="shared" si="51"/>
        <v>259300</v>
      </c>
      <c r="U85" s="106">
        <f>+S85-T85</f>
        <v>0</v>
      </c>
      <c r="W85" s="98">
        <v>245337</v>
      </c>
      <c r="X85" s="90">
        <v>245337</v>
      </c>
      <c r="Y85" s="106">
        <f t="shared" si="52"/>
        <v>245337</v>
      </c>
      <c r="Z85" s="106">
        <f>+X85-Y85</f>
        <v>0</v>
      </c>
      <c r="AB85" s="98">
        <v>250000</v>
      </c>
      <c r="AC85" s="90">
        <v>250000</v>
      </c>
      <c r="AD85" s="106">
        <f t="shared" si="53"/>
        <v>250000</v>
      </c>
      <c r="AE85" s="106">
        <f>+AC85-AD85</f>
        <v>0</v>
      </c>
      <c r="AG85" s="98">
        <v>259600</v>
      </c>
      <c r="AH85" s="90">
        <v>259600</v>
      </c>
      <c r="AI85" s="106">
        <f t="shared" si="54"/>
        <v>259600</v>
      </c>
      <c r="AJ85" s="106">
        <f>+AH85-AI85</f>
        <v>0</v>
      </c>
      <c r="AL85" s="98">
        <v>264572</v>
      </c>
      <c r="AM85" s="90">
        <v>264572</v>
      </c>
      <c r="AN85" s="106">
        <f t="shared" si="55"/>
        <v>264572</v>
      </c>
      <c r="AO85" s="106">
        <f>+AM85-AN85</f>
        <v>0</v>
      </c>
      <c r="AQ85" s="98">
        <v>265000</v>
      </c>
      <c r="AR85" s="90">
        <v>265000</v>
      </c>
      <c r="AS85" s="106">
        <f t="shared" si="56"/>
        <v>265000</v>
      </c>
      <c r="AT85" s="106"/>
      <c r="AU85" s="106">
        <f>+AR85-AS85</f>
        <v>0</v>
      </c>
      <c r="AW85" s="98">
        <v>265002</v>
      </c>
      <c r="AX85" s="90">
        <v>265002</v>
      </c>
      <c r="AY85" s="106">
        <f t="shared" si="57"/>
        <v>265002</v>
      </c>
      <c r="AZ85" s="106"/>
      <c r="BA85" s="106">
        <f>+AX85-AY85</f>
        <v>0</v>
      </c>
      <c r="BC85" s="98">
        <v>265534</v>
      </c>
      <c r="BD85" s="90">
        <v>265534</v>
      </c>
      <c r="BE85" s="106">
        <f t="shared" si="58"/>
        <v>265534</v>
      </c>
      <c r="BF85" s="106">
        <f>+BD85-BE85</f>
        <v>0</v>
      </c>
      <c r="BH85" s="98">
        <v>264874</v>
      </c>
      <c r="BI85" s="90">
        <v>264874</v>
      </c>
      <c r="BJ85" s="106">
        <f t="shared" si="59"/>
        <v>264874</v>
      </c>
      <c r="BK85" s="106"/>
      <c r="BL85" s="106">
        <f>+BI85-BJ85</f>
        <v>0</v>
      </c>
      <c r="BN85" s="98">
        <v>264766</v>
      </c>
      <c r="BO85" s="90">
        <v>264766</v>
      </c>
      <c r="BP85" s="106">
        <f t="shared" si="60"/>
        <v>264766</v>
      </c>
      <c r="BQ85" s="106">
        <f>+BO85-BP85</f>
        <v>0</v>
      </c>
    </row>
    <row r="86" spans="1:69" ht="15" thickBot="1" x14ac:dyDescent="0.25">
      <c r="A86" s="74">
        <v>4</v>
      </c>
      <c r="B86" s="68" t="s">
        <v>274</v>
      </c>
      <c r="C86" s="81"/>
      <c r="D86" s="101"/>
      <c r="E86" s="82"/>
      <c r="F86" s="82"/>
      <c r="H86" s="96"/>
      <c r="I86" s="96"/>
      <c r="J86" s="106"/>
      <c r="K86" s="106"/>
      <c r="M86" s="96"/>
      <c r="N86" s="96"/>
      <c r="O86" s="106"/>
      <c r="P86" s="106"/>
      <c r="R86" s="96"/>
      <c r="S86" s="96"/>
      <c r="T86" s="106"/>
      <c r="U86" s="106"/>
      <c r="W86" s="96"/>
      <c r="X86" s="96"/>
      <c r="Y86" s="106"/>
      <c r="Z86" s="106"/>
      <c r="AB86" s="96"/>
      <c r="AC86" s="96"/>
      <c r="AD86" s="106"/>
      <c r="AE86" s="106"/>
      <c r="AG86" s="96"/>
      <c r="AH86" s="96"/>
      <c r="AI86" s="106"/>
      <c r="AJ86" s="106"/>
      <c r="AL86" s="96"/>
      <c r="AM86" s="96"/>
      <c r="AN86" s="106"/>
      <c r="AO86" s="106"/>
      <c r="AQ86" s="96"/>
      <c r="AR86" s="96"/>
      <c r="AS86" s="106"/>
      <c r="AT86" s="106"/>
      <c r="AU86" s="106"/>
      <c r="AW86" s="96"/>
      <c r="AX86" s="96"/>
      <c r="AY86" s="106"/>
      <c r="AZ86" s="106"/>
      <c r="BA86" s="106"/>
      <c r="BC86" s="96"/>
      <c r="BD86" s="96"/>
      <c r="BE86" s="106"/>
      <c r="BF86" s="106"/>
      <c r="BH86" s="96"/>
      <c r="BI86" s="96"/>
      <c r="BJ86" s="106"/>
      <c r="BK86" s="106"/>
      <c r="BL86" s="106"/>
      <c r="BN86" s="96"/>
      <c r="BO86" s="96"/>
      <c r="BP86" s="106"/>
      <c r="BQ86" s="106"/>
    </row>
    <row r="87" spans="1:69" ht="23.4" thickBot="1" x14ac:dyDescent="0.3">
      <c r="A87" s="69" t="s">
        <v>275</v>
      </c>
      <c r="B87" s="70" t="s">
        <v>276</v>
      </c>
      <c r="C87" s="71" t="s">
        <v>49</v>
      </c>
      <c r="D87" s="102">
        <v>1</v>
      </c>
      <c r="E87" s="72" t="s">
        <v>277</v>
      </c>
      <c r="F87" s="73">
        <v>15862</v>
      </c>
      <c r="H87" s="98">
        <v>14434</v>
      </c>
      <c r="I87" s="90">
        <v>14434</v>
      </c>
      <c r="J87" s="106">
        <f>+H87*D87</f>
        <v>14434</v>
      </c>
      <c r="K87" s="106">
        <f t="shared" si="50"/>
        <v>0</v>
      </c>
      <c r="M87" s="98">
        <v>14545</v>
      </c>
      <c r="N87" s="90">
        <v>14545</v>
      </c>
      <c r="O87" s="106">
        <f>+M87*D87</f>
        <v>14545</v>
      </c>
      <c r="P87" s="106">
        <f>+N87-O87</f>
        <v>0</v>
      </c>
      <c r="R87" s="98">
        <v>15200</v>
      </c>
      <c r="S87" s="90">
        <v>15200</v>
      </c>
      <c r="T87" s="106">
        <f t="shared" si="51"/>
        <v>15200</v>
      </c>
      <c r="U87" s="106">
        <f>+S87-T87</f>
        <v>0</v>
      </c>
      <c r="W87" s="98">
        <v>14387</v>
      </c>
      <c r="X87" s="90">
        <v>14387</v>
      </c>
      <c r="Y87" s="106">
        <f t="shared" si="52"/>
        <v>14387</v>
      </c>
      <c r="Z87" s="106">
        <f>+X87-Y87</f>
        <v>0</v>
      </c>
      <c r="AB87" s="98">
        <v>15862</v>
      </c>
      <c r="AC87" s="90">
        <v>15862</v>
      </c>
      <c r="AD87" s="106">
        <f t="shared" si="53"/>
        <v>15862</v>
      </c>
      <c r="AE87" s="106">
        <f>+AC87-AD87</f>
        <v>0</v>
      </c>
      <c r="AG87" s="98">
        <v>15200</v>
      </c>
      <c r="AH87" s="90">
        <v>15200</v>
      </c>
      <c r="AI87" s="106">
        <f t="shared" si="54"/>
        <v>15200</v>
      </c>
      <c r="AJ87" s="106">
        <f>+AH87-AI87</f>
        <v>0</v>
      </c>
      <c r="AL87" s="98">
        <v>15515</v>
      </c>
      <c r="AM87" s="90">
        <v>15515</v>
      </c>
      <c r="AN87" s="106">
        <f t="shared" si="55"/>
        <v>15515</v>
      </c>
      <c r="AO87" s="106">
        <f>+AM87-AN87</f>
        <v>0</v>
      </c>
      <c r="AQ87" s="98">
        <v>15400</v>
      </c>
      <c r="AR87" s="90">
        <v>15400</v>
      </c>
      <c r="AS87" s="106">
        <f t="shared" si="56"/>
        <v>15400</v>
      </c>
      <c r="AT87" s="106"/>
      <c r="AU87" s="106">
        <f>+AR87-AS87</f>
        <v>0</v>
      </c>
      <c r="AW87" s="98">
        <v>15540</v>
      </c>
      <c r="AX87" s="90">
        <v>15540</v>
      </c>
      <c r="AY87" s="106">
        <f t="shared" si="57"/>
        <v>15540</v>
      </c>
      <c r="AZ87" s="106"/>
      <c r="BA87" s="106">
        <f>+AX87-AY87</f>
        <v>0</v>
      </c>
      <c r="BC87" s="98">
        <v>15571</v>
      </c>
      <c r="BD87" s="90">
        <v>15571</v>
      </c>
      <c r="BE87" s="106">
        <f t="shared" si="58"/>
        <v>15571</v>
      </c>
      <c r="BF87" s="106">
        <f>+BD87-BE87</f>
        <v>0</v>
      </c>
      <c r="BH87" s="98">
        <v>15533</v>
      </c>
      <c r="BI87" s="90">
        <v>15533</v>
      </c>
      <c r="BJ87" s="106">
        <f t="shared" si="59"/>
        <v>15533</v>
      </c>
      <c r="BK87" s="106"/>
      <c r="BL87" s="106">
        <f>+BI87-BJ87</f>
        <v>0</v>
      </c>
      <c r="BN87" s="98">
        <v>15526</v>
      </c>
      <c r="BO87" s="90">
        <v>15526</v>
      </c>
      <c r="BP87" s="106">
        <f t="shared" si="60"/>
        <v>15526</v>
      </c>
      <c r="BQ87" s="106">
        <f>+BO87-BP87</f>
        <v>0</v>
      </c>
    </row>
    <row r="88" spans="1:69" x14ac:dyDescent="0.3">
      <c r="A88" s="202" t="s">
        <v>278</v>
      </c>
      <c r="B88" s="190" t="s">
        <v>279</v>
      </c>
      <c r="C88" s="188" t="s">
        <v>49</v>
      </c>
      <c r="D88" s="186">
        <v>1</v>
      </c>
      <c r="E88" s="167" t="s">
        <v>280</v>
      </c>
      <c r="F88" s="192">
        <v>42362</v>
      </c>
      <c r="H88" s="163">
        <v>38549</v>
      </c>
      <c r="I88" s="164">
        <v>38549</v>
      </c>
      <c r="J88" s="165">
        <f>+H88*D88</f>
        <v>38549</v>
      </c>
      <c r="K88" s="165">
        <f t="shared" si="50"/>
        <v>0</v>
      </c>
      <c r="M88" s="163">
        <v>38846</v>
      </c>
      <c r="N88" s="164">
        <v>38846</v>
      </c>
      <c r="O88" s="165">
        <f>+M88*D88</f>
        <v>38846</v>
      </c>
      <c r="P88" s="165">
        <f>+N88-O88</f>
        <v>0</v>
      </c>
      <c r="R88" s="163">
        <v>40600</v>
      </c>
      <c r="S88" s="164">
        <v>40600</v>
      </c>
      <c r="T88" s="165">
        <f t="shared" si="51"/>
        <v>40600</v>
      </c>
      <c r="U88" s="165">
        <f>+S88-T88</f>
        <v>0</v>
      </c>
      <c r="W88" s="163">
        <v>38422</v>
      </c>
      <c r="X88" s="164">
        <v>38422</v>
      </c>
      <c r="Y88" s="165">
        <f t="shared" si="52"/>
        <v>38422</v>
      </c>
      <c r="Z88" s="165">
        <f>+X88-Y88</f>
        <v>0</v>
      </c>
      <c r="AB88" s="163">
        <v>42362</v>
      </c>
      <c r="AC88" s="164">
        <v>42362</v>
      </c>
      <c r="AD88" s="165">
        <f t="shared" si="53"/>
        <v>42362</v>
      </c>
      <c r="AE88" s="165">
        <f>+AC88-AD88</f>
        <v>0</v>
      </c>
      <c r="AG88" s="163">
        <v>40600</v>
      </c>
      <c r="AH88" s="164">
        <v>40600</v>
      </c>
      <c r="AI88" s="165">
        <f t="shared" si="54"/>
        <v>40600</v>
      </c>
      <c r="AJ88" s="165">
        <f>+AH88-AI88</f>
        <v>0</v>
      </c>
      <c r="AL88" s="163">
        <v>41435</v>
      </c>
      <c r="AM88" s="164">
        <v>41435</v>
      </c>
      <c r="AN88" s="165">
        <f t="shared" si="55"/>
        <v>41435</v>
      </c>
      <c r="AO88" s="165">
        <f>+AM88-AN88</f>
        <v>0</v>
      </c>
      <c r="AQ88" s="163">
        <v>41800</v>
      </c>
      <c r="AR88" s="164">
        <v>41800</v>
      </c>
      <c r="AS88" s="165">
        <f t="shared" si="56"/>
        <v>41800</v>
      </c>
      <c r="AT88" s="114"/>
      <c r="AU88" s="165">
        <f>+AR88-AS88</f>
        <v>0</v>
      </c>
      <c r="AW88" s="163">
        <v>41502</v>
      </c>
      <c r="AX88" s="164">
        <v>41502</v>
      </c>
      <c r="AY88" s="165">
        <f t="shared" si="57"/>
        <v>41502</v>
      </c>
      <c r="AZ88" s="114"/>
      <c r="BA88" s="165">
        <f>+AX88-AY88</f>
        <v>0</v>
      </c>
      <c r="BC88" s="163">
        <v>41585</v>
      </c>
      <c r="BD88" s="164">
        <v>41585</v>
      </c>
      <c r="BE88" s="165">
        <f t="shared" si="58"/>
        <v>41585</v>
      </c>
      <c r="BF88" s="165">
        <f>+BD88-BE88</f>
        <v>0</v>
      </c>
      <c r="BH88" s="163">
        <v>41482</v>
      </c>
      <c r="BI88" s="164">
        <v>41482</v>
      </c>
      <c r="BJ88" s="165">
        <f t="shared" si="59"/>
        <v>41482</v>
      </c>
      <c r="BK88" s="117"/>
      <c r="BL88" s="165">
        <f>+BI88-BJ88</f>
        <v>0</v>
      </c>
      <c r="BN88" s="163">
        <v>41465</v>
      </c>
      <c r="BO88" s="164">
        <v>41465</v>
      </c>
      <c r="BP88" s="165">
        <f t="shared" si="60"/>
        <v>41465</v>
      </c>
      <c r="BQ88" s="165">
        <f>+BO88-BP88</f>
        <v>0</v>
      </c>
    </row>
    <row r="89" spans="1:69" ht="15" thickBot="1" x14ac:dyDescent="0.35">
      <c r="A89" s="203"/>
      <c r="B89" s="191"/>
      <c r="C89" s="189"/>
      <c r="D89" s="187"/>
      <c r="E89" s="168"/>
      <c r="F89" s="193"/>
      <c r="H89" s="163"/>
      <c r="I89" s="164"/>
      <c r="J89" s="166"/>
      <c r="K89" s="166"/>
      <c r="M89" s="163"/>
      <c r="N89" s="164"/>
      <c r="O89" s="166"/>
      <c r="P89" s="166"/>
      <c r="R89" s="163"/>
      <c r="S89" s="164"/>
      <c r="T89" s="166"/>
      <c r="U89" s="166"/>
      <c r="W89" s="163"/>
      <c r="X89" s="164"/>
      <c r="Y89" s="166"/>
      <c r="Z89" s="166"/>
      <c r="AB89" s="163"/>
      <c r="AC89" s="164"/>
      <c r="AD89" s="166"/>
      <c r="AE89" s="166"/>
      <c r="AG89" s="163"/>
      <c r="AH89" s="164"/>
      <c r="AI89" s="166"/>
      <c r="AJ89" s="166"/>
      <c r="AL89" s="163"/>
      <c r="AM89" s="164"/>
      <c r="AN89" s="166"/>
      <c r="AO89" s="166"/>
      <c r="AQ89" s="163"/>
      <c r="AR89" s="164"/>
      <c r="AS89" s="166"/>
      <c r="AT89" s="115"/>
      <c r="AU89" s="166"/>
      <c r="AW89" s="163"/>
      <c r="AX89" s="164"/>
      <c r="AY89" s="166"/>
      <c r="AZ89" s="115"/>
      <c r="BA89" s="166"/>
      <c r="BC89" s="163"/>
      <c r="BD89" s="164"/>
      <c r="BE89" s="166"/>
      <c r="BF89" s="166"/>
      <c r="BH89" s="163"/>
      <c r="BI89" s="164"/>
      <c r="BJ89" s="166"/>
      <c r="BK89" s="118"/>
      <c r="BL89" s="166"/>
      <c r="BN89" s="163"/>
      <c r="BO89" s="164"/>
      <c r="BP89" s="166"/>
      <c r="BQ89" s="166"/>
    </row>
    <row r="90" spans="1:69" ht="23.4" thickBot="1" x14ac:dyDescent="0.3">
      <c r="A90" s="69" t="s">
        <v>281</v>
      </c>
      <c r="B90" s="70" t="s">
        <v>282</v>
      </c>
      <c r="C90" s="71" t="s">
        <v>49</v>
      </c>
      <c r="D90" s="102">
        <v>1</v>
      </c>
      <c r="E90" s="72" t="s">
        <v>283</v>
      </c>
      <c r="F90" s="73">
        <v>58156</v>
      </c>
      <c r="H90" s="98">
        <v>52922</v>
      </c>
      <c r="I90" s="90">
        <v>52922</v>
      </c>
      <c r="J90" s="106">
        <f>+H90*D90</f>
        <v>52922</v>
      </c>
      <c r="K90" s="106">
        <f t="shared" si="50"/>
        <v>0</v>
      </c>
      <c r="M90" s="98">
        <v>53329</v>
      </c>
      <c r="N90" s="90">
        <v>53329</v>
      </c>
      <c r="O90" s="106">
        <f>+M90*D90</f>
        <v>53329</v>
      </c>
      <c r="P90" s="106">
        <f>+N90-O90</f>
        <v>0</v>
      </c>
      <c r="R90" s="98">
        <v>55750</v>
      </c>
      <c r="S90" s="90">
        <v>55750</v>
      </c>
      <c r="T90" s="106">
        <f t="shared" si="51"/>
        <v>55750</v>
      </c>
      <c r="U90" s="106">
        <f>+S90-T90</f>
        <v>0</v>
      </c>
      <c r="W90" s="98">
        <v>52747</v>
      </c>
      <c r="X90" s="90">
        <v>52747</v>
      </c>
      <c r="Y90" s="106">
        <f t="shared" si="52"/>
        <v>52747</v>
      </c>
      <c r="Z90" s="106">
        <f>+X90-Y90</f>
        <v>0</v>
      </c>
      <c r="AB90" s="98">
        <v>58156</v>
      </c>
      <c r="AC90" s="90">
        <v>58156</v>
      </c>
      <c r="AD90" s="106">
        <f t="shared" si="53"/>
        <v>58156</v>
      </c>
      <c r="AE90" s="106">
        <f>+AC90-AD90</f>
        <v>0</v>
      </c>
      <c r="AG90" s="98">
        <v>55800</v>
      </c>
      <c r="AH90" s="90">
        <v>55800</v>
      </c>
      <c r="AI90" s="106">
        <f t="shared" si="54"/>
        <v>55800</v>
      </c>
      <c r="AJ90" s="106">
        <f>+AH90-AI90</f>
        <v>0</v>
      </c>
      <c r="AL90" s="98">
        <v>56883</v>
      </c>
      <c r="AM90" s="90">
        <v>56883</v>
      </c>
      <c r="AN90" s="106">
        <f t="shared" si="55"/>
        <v>56883</v>
      </c>
      <c r="AO90" s="106">
        <f>+AM90-AN90</f>
        <v>0</v>
      </c>
      <c r="AQ90" s="98">
        <v>57500</v>
      </c>
      <c r="AR90" s="90">
        <v>57500</v>
      </c>
      <c r="AS90" s="106">
        <f t="shared" si="56"/>
        <v>57500</v>
      </c>
      <c r="AT90" s="106"/>
      <c r="AU90" s="106">
        <f>+AR90-AS90</f>
        <v>0</v>
      </c>
      <c r="AW90" s="98">
        <v>56975</v>
      </c>
      <c r="AX90" s="90">
        <v>56975</v>
      </c>
      <c r="AY90" s="106">
        <f t="shared" si="57"/>
        <v>56975</v>
      </c>
      <c r="AZ90" s="106"/>
      <c r="BA90" s="106">
        <f>+AX90-AY90</f>
        <v>0</v>
      </c>
      <c r="BC90" s="98">
        <v>57090</v>
      </c>
      <c r="BD90" s="90">
        <v>57090</v>
      </c>
      <c r="BE90" s="106">
        <f t="shared" si="58"/>
        <v>57090</v>
      </c>
      <c r="BF90" s="106">
        <f>+BD90-BE90</f>
        <v>0</v>
      </c>
      <c r="BH90" s="98">
        <v>56948</v>
      </c>
      <c r="BI90" s="90">
        <v>56948</v>
      </c>
      <c r="BJ90" s="106">
        <f t="shared" si="59"/>
        <v>56948</v>
      </c>
      <c r="BK90" s="106"/>
      <c r="BL90" s="106">
        <f>+BI90-BJ90</f>
        <v>0</v>
      </c>
      <c r="BN90" s="98">
        <v>56925</v>
      </c>
      <c r="BO90" s="90">
        <v>56925</v>
      </c>
      <c r="BP90" s="106">
        <f t="shared" si="60"/>
        <v>56925</v>
      </c>
      <c r="BQ90" s="106">
        <f>+BO90-BP90</f>
        <v>0</v>
      </c>
    </row>
    <row r="91" spans="1:69" ht="23.4" thickBot="1" x14ac:dyDescent="0.3">
      <c r="A91" s="69" t="s">
        <v>284</v>
      </c>
      <c r="B91" s="70" t="s">
        <v>285</v>
      </c>
      <c r="C91" s="71" t="s">
        <v>49</v>
      </c>
      <c r="D91" s="102">
        <v>1</v>
      </c>
      <c r="E91" s="72" t="s">
        <v>286</v>
      </c>
      <c r="F91" s="73">
        <v>60938</v>
      </c>
      <c r="H91" s="98">
        <v>55454</v>
      </c>
      <c r="I91" s="90">
        <v>55454</v>
      </c>
      <c r="J91" s="106">
        <f>+H91*D91</f>
        <v>55454</v>
      </c>
      <c r="K91" s="106">
        <f t="shared" si="50"/>
        <v>0</v>
      </c>
      <c r="M91" s="98">
        <v>55880</v>
      </c>
      <c r="N91" s="90">
        <v>55880</v>
      </c>
      <c r="O91" s="106">
        <f>+M91*D91</f>
        <v>55880</v>
      </c>
      <c r="P91" s="106">
        <f>+N91-O91</f>
        <v>0</v>
      </c>
      <c r="R91" s="98">
        <v>58400</v>
      </c>
      <c r="S91" s="90">
        <v>58400</v>
      </c>
      <c r="T91" s="106">
        <f t="shared" si="51"/>
        <v>58400</v>
      </c>
      <c r="U91" s="106">
        <f>+S91-T91</f>
        <v>0</v>
      </c>
      <c r="W91" s="98">
        <v>55271</v>
      </c>
      <c r="X91" s="90">
        <v>55271</v>
      </c>
      <c r="Y91" s="106">
        <f t="shared" si="52"/>
        <v>55271</v>
      </c>
      <c r="Z91" s="106">
        <f>+X91-Y91</f>
        <v>0</v>
      </c>
      <c r="AB91" s="98">
        <v>60938</v>
      </c>
      <c r="AC91" s="90">
        <v>60938</v>
      </c>
      <c r="AD91" s="106">
        <f t="shared" si="53"/>
        <v>60938</v>
      </c>
      <c r="AE91" s="106">
        <f>+AC91-AD91</f>
        <v>0</v>
      </c>
      <c r="AG91" s="98">
        <v>58500</v>
      </c>
      <c r="AH91" s="90">
        <v>58500</v>
      </c>
      <c r="AI91" s="106">
        <f t="shared" si="54"/>
        <v>58500</v>
      </c>
      <c r="AJ91" s="106">
        <f>+AH91-AI91</f>
        <v>0</v>
      </c>
      <c r="AL91" s="98">
        <v>59604</v>
      </c>
      <c r="AM91" s="90">
        <v>59604</v>
      </c>
      <c r="AN91" s="106">
        <f t="shared" si="55"/>
        <v>59604</v>
      </c>
      <c r="AO91" s="106">
        <f>+AM91-AN91</f>
        <v>0</v>
      </c>
      <c r="AQ91" s="98">
        <v>60000</v>
      </c>
      <c r="AR91" s="90">
        <v>60000</v>
      </c>
      <c r="AS91" s="106">
        <f t="shared" si="56"/>
        <v>60000</v>
      </c>
      <c r="AT91" s="106"/>
      <c r="AU91" s="106">
        <f>+AR91-AS91</f>
        <v>0</v>
      </c>
      <c r="AW91" s="98">
        <v>59701</v>
      </c>
      <c r="AX91" s="90">
        <v>59701</v>
      </c>
      <c r="AY91" s="106">
        <f t="shared" si="57"/>
        <v>59701</v>
      </c>
      <c r="AZ91" s="106"/>
      <c r="BA91" s="106">
        <f>+AX91-AY91</f>
        <v>0</v>
      </c>
      <c r="BC91" s="98">
        <v>59821</v>
      </c>
      <c r="BD91" s="90">
        <v>59821</v>
      </c>
      <c r="BE91" s="106">
        <f t="shared" si="58"/>
        <v>59821</v>
      </c>
      <c r="BF91" s="106">
        <f>+BD91-BE91</f>
        <v>0</v>
      </c>
      <c r="BH91" s="98">
        <v>59672</v>
      </c>
      <c r="BI91" s="90">
        <v>59672</v>
      </c>
      <c r="BJ91" s="106">
        <f t="shared" si="59"/>
        <v>59672</v>
      </c>
      <c r="BK91" s="106"/>
      <c r="BL91" s="106">
        <f>+BI91-BJ91</f>
        <v>0</v>
      </c>
      <c r="BN91" s="98">
        <v>59648</v>
      </c>
      <c r="BO91" s="90">
        <v>59648</v>
      </c>
      <c r="BP91" s="106">
        <f t="shared" si="60"/>
        <v>59648</v>
      </c>
      <c r="BQ91" s="106">
        <f>+BO91-BP91</f>
        <v>0</v>
      </c>
    </row>
    <row r="92" spans="1:69" ht="28.2" customHeight="1" thickBot="1" x14ac:dyDescent="0.25">
      <c r="A92" s="74">
        <v>5</v>
      </c>
      <c r="B92" s="68" t="s">
        <v>287</v>
      </c>
      <c r="C92" s="81"/>
      <c r="D92" s="101"/>
      <c r="E92" s="82"/>
      <c r="F92" s="82"/>
      <c r="H92" s="96"/>
      <c r="I92" s="96"/>
      <c r="J92" s="106"/>
      <c r="K92" s="106"/>
      <c r="M92" s="96"/>
      <c r="N92" s="96"/>
      <c r="O92" s="106"/>
      <c r="P92" s="106"/>
      <c r="R92" s="96"/>
      <c r="S92" s="96"/>
      <c r="T92" s="106"/>
      <c r="U92" s="106"/>
      <c r="W92" s="96"/>
      <c r="X92" s="96"/>
      <c r="Y92" s="106"/>
      <c r="Z92" s="106"/>
      <c r="AB92" s="96"/>
      <c r="AC92" s="96"/>
      <c r="AD92" s="106"/>
      <c r="AE92" s="106"/>
      <c r="AG92" s="96"/>
      <c r="AH92" s="96"/>
      <c r="AI92" s="106"/>
      <c r="AJ92" s="106"/>
      <c r="AL92" s="96"/>
      <c r="AM92" s="96"/>
      <c r="AN92" s="106"/>
      <c r="AO92" s="106"/>
      <c r="AQ92" s="96"/>
      <c r="AR92" s="96"/>
      <c r="AS92" s="106"/>
      <c r="AT92" s="106"/>
      <c r="AU92" s="106"/>
      <c r="AW92" s="96"/>
      <c r="AX92" s="96"/>
      <c r="AY92" s="106"/>
      <c r="AZ92" s="106"/>
      <c r="BA92" s="106"/>
      <c r="BC92" s="96"/>
      <c r="BD92" s="96"/>
      <c r="BE92" s="106"/>
      <c r="BF92" s="106"/>
      <c r="BH92" s="96"/>
      <c r="BI92" s="96"/>
      <c r="BJ92" s="106"/>
      <c r="BK92" s="106"/>
      <c r="BL92" s="106"/>
      <c r="BN92" s="96"/>
      <c r="BO92" s="96"/>
      <c r="BP92" s="106"/>
      <c r="BQ92" s="106"/>
    </row>
    <row r="93" spans="1:69" ht="34.799999999999997" thickBot="1" x14ac:dyDescent="0.3">
      <c r="A93" s="69" t="s">
        <v>288</v>
      </c>
      <c r="B93" s="70" t="s">
        <v>289</v>
      </c>
      <c r="C93" s="71" t="s">
        <v>98</v>
      </c>
      <c r="D93" s="102">
        <v>1</v>
      </c>
      <c r="E93" s="72" t="s">
        <v>290</v>
      </c>
      <c r="F93" s="73">
        <v>49744</v>
      </c>
      <c r="H93" s="98">
        <v>45267</v>
      </c>
      <c r="I93" s="90">
        <v>45267</v>
      </c>
      <c r="J93" s="106">
        <f t="shared" ref="J93:J98" si="61">+H93*D93</f>
        <v>45267</v>
      </c>
      <c r="K93" s="106">
        <f t="shared" si="50"/>
        <v>0</v>
      </c>
      <c r="M93" s="98">
        <v>45615</v>
      </c>
      <c r="N93" s="90">
        <v>45615</v>
      </c>
      <c r="O93" s="106">
        <f t="shared" ref="O93:O103" si="62">+M93*D93</f>
        <v>45615</v>
      </c>
      <c r="P93" s="106">
        <f t="shared" ref="P93:P98" si="63">+N93-O93</f>
        <v>0</v>
      </c>
      <c r="R93" s="98">
        <v>47650</v>
      </c>
      <c r="S93" s="90">
        <v>47650</v>
      </c>
      <c r="T93" s="106">
        <f t="shared" si="51"/>
        <v>47650</v>
      </c>
      <c r="U93" s="106">
        <f t="shared" ref="U93:U98" si="64">+S93-T93</f>
        <v>0</v>
      </c>
      <c r="W93" s="98">
        <v>45118</v>
      </c>
      <c r="X93" s="90">
        <v>45118</v>
      </c>
      <c r="Y93" s="106">
        <f t="shared" si="52"/>
        <v>45118</v>
      </c>
      <c r="Z93" s="106">
        <f t="shared" ref="Z93:Z98" si="65">+X93-Y93</f>
        <v>0</v>
      </c>
      <c r="AB93" s="98">
        <v>49744</v>
      </c>
      <c r="AC93" s="90">
        <v>49744</v>
      </c>
      <c r="AD93" s="106">
        <f t="shared" si="53"/>
        <v>49744</v>
      </c>
      <c r="AE93" s="106">
        <f t="shared" ref="AE93:AE98" si="66">+AC93-AD93</f>
        <v>0</v>
      </c>
      <c r="AG93" s="98">
        <v>47700</v>
      </c>
      <c r="AH93" s="90">
        <v>47700</v>
      </c>
      <c r="AI93" s="106">
        <f t="shared" si="54"/>
        <v>47700</v>
      </c>
      <c r="AJ93" s="106">
        <f t="shared" ref="AJ93:AJ98" si="67">+AH93-AI93</f>
        <v>0</v>
      </c>
      <c r="AL93" s="98">
        <v>48655</v>
      </c>
      <c r="AM93" s="90">
        <v>48655</v>
      </c>
      <c r="AN93" s="106">
        <f t="shared" si="55"/>
        <v>48655</v>
      </c>
      <c r="AO93" s="106">
        <f t="shared" ref="AO93:AO98" si="68">+AM93-AN93</f>
        <v>0</v>
      </c>
      <c r="AQ93" s="98">
        <v>49000</v>
      </c>
      <c r="AR93" s="90">
        <v>49000</v>
      </c>
      <c r="AS93" s="106">
        <f t="shared" si="56"/>
        <v>49000</v>
      </c>
      <c r="AT93" s="106"/>
      <c r="AU93" s="106">
        <f t="shared" ref="AU93:AU98" si="69">+AR93-AS93</f>
        <v>0</v>
      </c>
      <c r="AW93" s="98">
        <v>48734</v>
      </c>
      <c r="AX93" s="90">
        <v>48734</v>
      </c>
      <c r="AY93" s="106">
        <f t="shared" si="57"/>
        <v>48734</v>
      </c>
      <c r="AZ93" s="106"/>
      <c r="BA93" s="106">
        <f t="shared" ref="BA93:BA98" si="70">+AX93-AY93</f>
        <v>0</v>
      </c>
      <c r="BC93" s="98">
        <v>48832</v>
      </c>
      <c r="BD93" s="90">
        <v>48832</v>
      </c>
      <c r="BE93" s="106">
        <f t="shared" si="58"/>
        <v>48832</v>
      </c>
      <c r="BF93" s="106">
        <f t="shared" ref="BF93:BF98" si="71">+BD93-BE93</f>
        <v>0</v>
      </c>
      <c r="BH93" s="98">
        <v>48711</v>
      </c>
      <c r="BI93" s="90">
        <v>48711</v>
      </c>
      <c r="BJ93" s="106">
        <f t="shared" si="59"/>
        <v>48711</v>
      </c>
      <c r="BK93" s="106"/>
      <c r="BL93" s="106">
        <f t="shared" ref="BL93:BL98" si="72">+BI93-BJ93</f>
        <v>0</v>
      </c>
      <c r="BN93" s="98">
        <v>48691</v>
      </c>
      <c r="BO93" s="90">
        <v>48691</v>
      </c>
      <c r="BP93" s="106">
        <f t="shared" si="60"/>
        <v>48691</v>
      </c>
      <c r="BQ93" s="106">
        <f t="shared" ref="BQ93:BQ98" si="73">+BO93-BP93</f>
        <v>0</v>
      </c>
    </row>
    <row r="94" spans="1:69" ht="46.2" thickBot="1" x14ac:dyDescent="0.3">
      <c r="A94" s="69" t="s">
        <v>291</v>
      </c>
      <c r="B94" s="70" t="s">
        <v>292</v>
      </c>
      <c r="C94" s="71" t="s">
        <v>108</v>
      </c>
      <c r="D94" s="102">
        <v>1</v>
      </c>
      <c r="E94" s="72" t="s">
        <v>293</v>
      </c>
      <c r="F94" s="73">
        <v>28158</v>
      </c>
      <c r="H94" s="98">
        <v>25624</v>
      </c>
      <c r="I94" s="90">
        <v>25624</v>
      </c>
      <c r="J94" s="106">
        <f t="shared" si="61"/>
        <v>25624</v>
      </c>
      <c r="K94" s="106">
        <f t="shared" si="50"/>
        <v>0</v>
      </c>
      <c r="M94" s="98">
        <v>25821</v>
      </c>
      <c r="N94" s="90">
        <v>25821</v>
      </c>
      <c r="O94" s="106">
        <f t="shared" si="62"/>
        <v>25821</v>
      </c>
      <c r="P94" s="106">
        <f t="shared" si="63"/>
        <v>0</v>
      </c>
      <c r="R94" s="98">
        <v>23950</v>
      </c>
      <c r="S94" s="90">
        <v>23950</v>
      </c>
      <c r="T94" s="106">
        <f t="shared" si="51"/>
        <v>23950</v>
      </c>
      <c r="U94" s="106">
        <f t="shared" si="64"/>
        <v>0</v>
      </c>
      <c r="W94" s="98">
        <v>25539</v>
      </c>
      <c r="X94" s="90">
        <v>25539</v>
      </c>
      <c r="Y94" s="106">
        <f t="shared" si="52"/>
        <v>25539</v>
      </c>
      <c r="Z94" s="106">
        <f t="shared" si="65"/>
        <v>0</v>
      </c>
      <c r="AB94" s="98">
        <v>28158</v>
      </c>
      <c r="AC94" s="90">
        <v>28158</v>
      </c>
      <c r="AD94" s="106">
        <f t="shared" si="53"/>
        <v>28158</v>
      </c>
      <c r="AE94" s="106">
        <f t="shared" si="66"/>
        <v>0</v>
      </c>
      <c r="AG94" s="98">
        <v>27000</v>
      </c>
      <c r="AH94" s="90">
        <v>27000</v>
      </c>
      <c r="AI94" s="106">
        <f t="shared" si="54"/>
        <v>27000</v>
      </c>
      <c r="AJ94" s="106">
        <f t="shared" si="67"/>
        <v>0</v>
      </c>
      <c r="AL94" s="98">
        <v>27542</v>
      </c>
      <c r="AM94" s="90">
        <v>27542</v>
      </c>
      <c r="AN94" s="106">
        <f t="shared" si="55"/>
        <v>27542</v>
      </c>
      <c r="AO94" s="106">
        <f t="shared" si="68"/>
        <v>0</v>
      </c>
      <c r="AQ94" s="98">
        <v>27800</v>
      </c>
      <c r="AR94" s="90">
        <v>27800</v>
      </c>
      <c r="AS94" s="106">
        <f t="shared" si="56"/>
        <v>27800</v>
      </c>
      <c r="AT94" s="106"/>
      <c r="AU94" s="106">
        <f t="shared" si="69"/>
        <v>0</v>
      </c>
      <c r="AW94" s="98">
        <v>27586</v>
      </c>
      <c r="AX94" s="90">
        <v>27586</v>
      </c>
      <c r="AY94" s="106">
        <f t="shared" si="57"/>
        <v>27586</v>
      </c>
      <c r="AZ94" s="106"/>
      <c r="BA94" s="106">
        <f t="shared" si="70"/>
        <v>0</v>
      </c>
      <c r="BC94" s="98">
        <v>27642</v>
      </c>
      <c r="BD94" s="90">
        <v>27642</v>
      </c>
      <c r="BE94" s="106">
        <f t="shared" si="58"/>
        <v>27642</v>
      </c>
      <c r="BF94" s="106">
        <f t="shared" si="71"/>
        <v>0</v>
      </c>
      <c r="BH94" s="98">
        <v>27573</v>
      </c>
      <c r="BI94" s="90">
        <v>27573</v>
      </c>
      <c r="BJ94" s="106">
        <f t="shared" si="59"/>
        <v>27573</v>
      </c>
      <c r="BK94" s="106"/>
      <c r="BL94" s="106">
        <f t="shared" si="72"/>
        <v>0</v>
      </c>
      <c r="BN94" s="98">
        <v>27562</v>
      </c>
      <c r="BO94" s="90">
        <v>27562</v>
      </c>
      <c r="BP94" s="106">
        <f t="shared" si="60"/>
        <v>27562</v>
      </c>
      <c r="BQ94" s="106">
        <f t="shared" si="73"/>
        <v>0</v>
      </c>
    </row>
    <row r="95" spans="1:69" ht="34.799999999999997" thickBot="1" x14ac:dyDescent="0.3">
      <c r="A95" s="69" t="s">
        <v>294</v>
      </c>
      <c r="B95" s="70" t="s">
        <v>295</v>
      </c>
      <c r="C95" s="71" t="s">
        <v>98</v>
      </c>
      <c r="D95" s="102">
        <v>1</v>
      </c>
      <c r="E95" s="72" t="s">
        <v>296</v>
      </c>
      <c r="F95" s="73">
        <v>80370</v>
      </c>
      <c r="H95" s="98">
        <v>73137</v>
      </c>
      <c r="I95" s="90">
        <v>73137</v>
      </c>
      <c r="J95" s="106">
        <f t="shared" si="61"/>
        <v>73137</v>
      </c>
      <c r="K95" s="106">
        <f t="shared" si="50"/>
        <v>0</v>
      </c>
      <c r="M95" s="98">
        <v>73699</v>
      </c>
      <c r="N95" s="90">
        <v>73699</v>
      </c>
      <c r="O95" s="106">
        <f t="shared" si="62"/>
        <v>73699</v>
      </c>
      <c r="P95" s="106">
        <f t="shared" si="63"/>
        <v>0</v>
      </c>
      <c r="R95" s="98">
        <v>77000</v>
      </c>
      <c r="S95" s="90">
        <v>77000</v>
      </c>
      <c r="T95" s="106">
        <f t="shared" si="51"/>
        <v>77000</v>
      </c>
      <c r="U95" s="106">
        <f t="shared" si="64"/>
        <v>0</v>
      </c>
      <c r="W95" s="98">
        <v>72896</v>
      </c>
      <c r="X95" s="90">
        <v>72896</v>
      </c>
      <c r="Y95" s="106">
        <f t="shared" si="52"/>
        <v>72896</v>
      </c>
      <c r="Z95" s="106">
        <f t="shared" si="65"/>
        <v>0</v>
      </c>
      <c r="AB95" s="98">
        <v>78000</v>
      </c>
      <c r="AC95" s="90">
        <v>78000</v>
      </c>
      <c r="AD95" s="106">
        <f t="shared" si="53"/>
        <v>78000</v>
      </c>
      <c r="AE95" s="106">
        <f t="shared" si="66"/>
        <v>0</v>
      </c>
      <c r="AG95" s="98">
        <v>77000</v>
      </c>
      <c r="AH95" s="90">
        <v>77000</v>
      </c>
      <c r="AI95" s="106">
        <f t="shared" si="54"/>
        <v>77000</v>
      </c>
      <c r="AJ95" s="106">
        <f t="shared" si="67"/>
        <v>0</v>
      </c>
      <c r="AL95" s="98">
        <v>78611</v>
      </c>
      <c r="AM95" s="90">
        <v>78611</v>
      </c>
      <c r="AN95" s="106">
        <f t="shared" si="55"/>
        <v>78611</v>
      </c>
      <c r="AO95" s="106">
        <f t="shared" si="68"/>
        <v>0</v>
      </c>
      <c r="AQ95" s="98">
        <v>79300</v>
      </c>
      <c r="AR95" s="90">
        <v>79300</v>
      </c>
      <c r="AS95" s="106">
        <f t="shared" si="56"/>
        <v>79300</v>
      </c>
      <c r="AT95" s="106"/>
      <c r="AU95" s="106">
        <f t="shared" si="69"/>
        <v>0</v>
      </c>
      <c r="AW95" s="98">
        <v>78738</v>
      </c>
      <c r="AX95" s="90">
        <v>78738</v>
      </c>
      <c r="AY95" s="106">
        <f t="shared" si="57"/>
        <v>78738</v>
      </c>
      <c r="AZ95" s="106"/>
      <c r="BA95" s="106">
        <f t="shared" si="70"/>
        <v>0</v>
      </c>
      <c r="BC95" s="98">
        <v>78897</v>
      </c>
      <c r="BD95" s="90">
        <v>78897</v>
      </c>
      <c r="BE95" s="106">
        <f t="shared" si="58"/>
        <v>78897</v>
      </c>
      <c r="BF95" s="106">
        <f t="shared" si="71"/>
        <v>0</v>
      </c>
      <c r="BH95" s="98">
        <v>78701</v>
      </c>
      <c r="BI95" s="90">
        <v>78701</v>
      </c>
      <c r="BJ95" s="106">
        <f t="shared" si="59"/>
        <v>78701</v>
      </c>
      <c r="BK95" s="106"/>
      <c r="BL95" s="106">
        <f t="shared" si="72"/>
        <v>0</v>
      </c>
      <c r="BN95" s="98">
        <v>78668</v>
      </c>
      <c r="BO95" s="90">
        <v>78668</v>
      </c>
      <c r="BP95" s="106">
        <f t="shared" si="60"/>
        <v>78668</v>
      </c>
      <c r="BQ95" s="106">
        <f t="shared" si="73"/>
        <v>0</v>
      </c>
    </row>
    <row r="96" spans="1:69" ht="34.799999999999997" thickBot="1" x14ac:dyDescent="0.3">
      <c r="A96" s="69" t="s">
        <v>297</v>
      </c>
      <c r="B96" s="70" t="s">
        <v>298</v>
      </c>
      <c r="C96" s="71" t="s">
        <v>98</v>
      </c>
      <c r="D96" s="102">
        <v>1</v>
      </c>
      <c r="E96" s="72" t="s">
        <v>299</v>
      </c>
      <c r="F96" s="73">
        <v>21336</v>
      </c>
      <c r="H96" s="98">
        <v>19416</v>
      </c>
      <c r="I96" s="90">
        <v>19416</v>
      </c>
      <c r="J96" s="106">
        <f t="shared" si="61"/>
        <v>19416</v>
      </c>
      <c r="K96" s="106">
        <f t="shared" si="50"/>
        <v>0</v>
      </c>
      <c r="M96" s="98">
        <v>19565</v>
      </c>
      <c r="N96" s="90">
        <v>19565</v>
      </c>
      <c r="O96" s="106">
        <f t="shared" si="62"/>
        <v>19565</v>
      </c>
      <c r="P96" s="106">
        <f t="shared" si="63"/>
        <v>0</v>
      </c>
      <c r="R96" s="98">
        <v>20450</v>
      </c>
      <c r="S96" s="90">
        <v>20450</v>
      </c>
      <c r="T96" s="106">
        <f t="shared" si="51"/>
        <v>20450</v>
      </c>
      <c r="U96" s="106">
        <f t="shared" si="64"/>
        <v>0</v>
      </c>
      <c r="W96" s="98">
        <v>19352</v>
      </c>
      <c r="X96" s="90">
        <v>19352</v>
      </c>
      <c r="Y96" s="106">
        <f t="shared" si="52"/>
        <v>19352</v>
      </c>
      <c r="Z96" s="106">
        <f t="shared" si="65"/>
        <v>0</v>
      </c>
      <c r="AB96" s="98">
        <v>21336</v>
      </c>
      <c r="AC96" s="90">
        <v>21336</v>
      </c>
      <c r="AD96" s="106">
        <f t="shared" si="53"/>
        <v>21336</v>
      </c>
      <c r="AE96" s="106">
        <f t="shared" si="66"/>
        <v>0</v>
      </c>
      <c r="AG96" s="98">
        <v>20400</v>
      </c>
      <c r="AH96" s="90">
        <v>20400</v>
      </c>
      <c r="AI96" s="106">
        <f t="shared" si="54"/>
        <v>20400</v>
      </c>
      <c r="AJ96" s="106">
        <f t="shared" si="67"/>
        <v>0</v>
      </c>
      <c r="AL96" s="98">
        <v>20869</v>
      </c>
      <c r="AM96" s="90">
        <v>20869</v>
      </c>
      <c r="AN96" s="106">
        <f t="shared" si="55"/>
        <v>20869</v>
      </c>
      <c r="AO96" s="106">
        <f t="shared" si="68"/>
        <v>0</v>
      </c>
      <c r="AQ96" s="98">
        <v>21000</v>
      </c>
      <c r="AR96" s="90">
        <v>21000</v>
      </c>
      <c r="AS96" s="106">
        <f t="shared" si="56"/>
        <v>21000</v>
      </c>
      <c r="AT96" s="106"/>
      <c r="AU96" s="106">
        <f t="shared" si="69"/>
        <v>0</v>
      </c>
      <c r="AW96" s="98">
        <v>20903</v>
      </c>
      <c r="AX96" s="90">
        <v>20903</v>
      </c>
      <c r="AY96" s="106">
        <f t="shared" si="57"/>
        <v>20903</v>
      </c>
      <c r="AZ96" s="106"/>
      <c r="BA96" s="106">
        <f t="shared" si="70"/>
        <v>0</v>
      </c>
      <c r="BC96" s="98">
        <v>20945</v>
      </c>
      <c r="BD96" s="90">
        <v>20945</v>
      </c>
      <c r="BE96" s="106">
        <f t="shared" si="58"/>
        <v>20945</v>
      </c>
      <c r="BF96" s="106">
        <f t="shared" si="71"/>
        <v>0</v>
      </c>
      <c r="BH96" s="98">
        <v>20893</v>
      </c>
      <c r="BI96" s="90">
        <v>20893</v>
      </c>
      <c r="BJ96" s="106">
        <f t="shared" si="59"/>
        <v>20893</v>
      </c>
      <c r="BK96" s="106"/>
      <c r="BL96" s="106">
        <f t="shared" si="72"/>
        <v>0</v>
      </c>
      <c r="BN96" s="98">
        <v>20884</v>
      </c>
      <c r="BO96" s="90">
        <v>20884</v>
      </c>
      <c r="BP96" s="106">
        <f t="shared" si="60"/>
        <v>20884</v>
      </c>
      <c r="BQ96" s="106">
        <f t="shared" si="73"/>
        <v>0</v>
      </c>
    </row>
    <row r="97" spans="1:69" ht="34.799999999999997" thickBot="1" x14ac:dyDescent="0.3">
      <c r="A97" s="69" t="s">
        <v>300</v>
      </c>
      <c r="B97" s="70" t="s">
        <v>301</v>
      </c>
      <c r="C97" s="71" t="s">
        <v>98</v>
      </c>
      <c r="D97" s="102">
        <v>1</v>
      </c>
      <c r="E97" s="72" t="s">
        <v>302</v>
      </c>
      <c r="F97" s="73">
        <v>16592</v>
      </c>
      <c r="H97" s="98">
        <v>15099</v>
      </c>
      <c r="I97" s="90">
        <v>15099</v>
      </c>
      <c r="J97" s="106">
        <f t="shared" si="61"/>
        <v>15099</v>
      </c>
      <c r="K97" s="106">
        <f t="shared" si="50"/>
        <v>0</v>
      </c>
      <c r="M97" s="98">
        <v>15215</v>
      </c>
      <c r="N97" s="90">
        <v>15215</v>
      </c>
      <c r="O97" s="106">
        <f t="shared" si="62"/>
        <v>15215</v>
      </c>
      <c r="P97" s="106">
        <f t="shared" si="63"/>
        <v>0</v>
      </c>
      <c r="R97" s="98">
        <v>15900</v>
      </c>
      <c r="S97" s="90">
        <v>15900</v>
      </c>
      <c r="T97" s="106">
        <f t="shared" si="51"/>
        <v>15900</v>
      </c>
      <c r="U97" s="106">
        <f t="shared" si="64"/>
        <v>0</v>
      </c>
      <c r="W97" s="98">
        <v>15049</v>
      </c>
      <c r="X97" s="90">
        <v>15049</v>
      </c>
      <c r="Y97" s="106">
        <f t="shared" si="52"/>
        <v>15049</v>
      </c>
      <c r="Z97" s="106">
        <f t="shared" si="65"/>
        <v>0</v>
      </c>
      <c r="AB97" s="98">
        <v>16592</v>
      </c>
      <c r="AC97" s="90">
        <v>16592</v>
      </c>
      <c r="AD97" s="106">
        <f t="shared" si="53"/>
        <v>16592</v>
      </c>
      <c r="AE97" s="106">
        <f t="shared" si="66"/>
        <v>0</v>
      </c>
      <c r="AG97" s="98">
        <v>15900</v>
      </c>
      <c r="AH97" s="90">
        <v>15900</v>
      </c>
      <c r="AI97" s="106">
        <f t="shared" si="54"/>
        <v>15900</v>
      </c>
      <c r="AJ97" s="106">
        <f t="shared" si="67"/>
        <v>0</v>
      </c>
      <c r="AL97" s="98">
        <v>16229</v>
      </c>
      <c r="AM97" s="90">
        <v>16229</v>
      </c>
      <c r="AN97" s="106">
        <f t="shared" si="55"/>
        <v>16229</v>
      </c>
      <c r="AO97" s="106">
        <f t="shared" si="68"/>
        <v>0</v>
      </c>
      <c r="AQ97" s="98">
        <v>16500</v>
      </c>
      <c r="AR97" s="90">
        <v>16500</v>
      </c>
      <c r="AS97" s="106">
        <f t="shared" si="56"/>
        <v>16500</v>
      </c>
      <c r="AT97" s="106"/>
      <c r="AU97" s="106">
        <f t="shared" si="69"/>
        <v>0</v>
      </c>
      <c r="AW97" s="98">
        <v>16255</v>
      </c>
      <c r="AX97" s="90">
        <v>16255</v>
      </c>
      <c r="AY97" s="106">
        <f t="shared" si="57"/>
        <v>16255</v>
      </c>
      <c r="AZ97" s="106"/>
      <c r="BA97" s="106">
        <f t="shared" si="70"/>
        <v>0</v>
      </c>
      <c r="BC97" s="98">
        <v>16288</v>
      </c>
      <c r="BD97" s="90">
        <v>16288</v>
      </c>
      <c r="BE97" s="106">
        <f t="shared" si="58"/>
        <v>16288</v>
      </c>
      <c r="BF97" s="106">
        <f t="shared" si="71"/>
        <v>0</v>
      </c>
      <c r="BH97" s="98">
        <v>16247</v>
      </c>
      <c r="BI97" s="90">
        <v>16247</v>
      </c>
      <c r="BJ97" s="106">
        <f t="shared" si="59"/>
        <v>16247</v>
      </c>
      <c r="BK97" s="106"/>
      <c r="BL97" s="106">
        <f t="shared" si="72"/>
        <v>0</v>
      </c>
      <c r="BN97" s="98">
        <v>16241</v>
      </c>
      <c r="BO97" s="90">
        <v>16241</v>
      </c>
      <c r="BP97" s="106">
        <f t="shared" si="60"/>
        <v>16241</v>
      </c>
      <c r="BQ97" s="106">
        <f t="shared" si="73"/>
        <v>0</v>
      </c>
    </row>
    <row r="98" spans="1:69" x14ac:dyDescent="0.3">
      <c r="A98" s="202" t="s">
        <v>303</v>
      </c>
      <c r="B98" s="190" t="s">
        <v>304</v>
      </c>
      <c r="C98" s="188" t="s">
        <v>98</v>
      </c>
      <c r="D98" s="186">
        <v>1</v>
      </c>
      <c r="E98" s="167" t="s">
        <v>305</v>
      </c>
      <c r="F98" s="192">
        <v>39700.49</v>
      </c>
      <c r="H98" s="163">
        <v>36127</v>
      </c>
      <c r="I98" s="164">
        <v>36127</v>
      </c>
      <c r="J98" s="165">
        <f t="shared" si="61"/>
        <v>36127</v>
      </c>
      <c r="K98" s="165">
        <f t="shared" si="50"/>
        <v>0</v>
      </c>
      <c r="M98" s="163">
        <v>36405</v>
      </c>
      <c r="N98" s="164">
        <v>36405</v>
      </c>
      <c r="O98" s="165">
        <f t="shared" si="62"/>
        <v>36405</v>
      </c>
      <c r="P98" s="165">
        <f t="shared" si="63"/>
        <v>0</v>
      </c>
      <c r="R98" s="163">
        <v>38000</v>
      </c>
      <c r="S98" s="164">
        <v>38000</v>
      </c>
      <c r="T98" s="165">
        <f t="shared" si="51"/>
        <v>38000</v>
      </c>
      <c r="U98" s="165">
        <f t="shared" si="64"/>
        <v>0</v>
      </c>
      <c r="W98" s="163">
        <v>36008</v>
      </c>
      <c r="X98" s="164">
        <v>36008</v>
      </c>
      <c r="Y98" s="165">
        <f t="shared" si="52"/>
        <v>36008</v>
      </c>
      <c r="Z98" s="165">
        <f t="shared" si="65"/>
        <v>0</v>
      </c>
      <c r="AB98" s="163">
        <v>39700.49</v>
      </c>
      <c r="AC98" s="164">
        <v>39700.49</v>
      </c>
      <c r="AD98" s="165">
        <f t="shared" si="53"/>
        <v>39700.49</v>
      </c>
      <c r="AE98" s="165">
        <f t="shared" si="66"/>
        <v>0</v>
      </c>
      <c r="AG98" s="163">
        <v>38100</v>
      </c>
      <c r="AH98" s="164">
        <v>38100</v>
      </c>
      <c r="AI98" s="165">
        <f t="shared" si="54"/>
        <v>38100</v>
      </c>
      <c r="AJ98" s="165">
        <f t="shared" si="67"/>
        <v>0</v>
      </c>
      <c r="AL98" s="163">
        <v>38831</v>
      </c>
      <c r="AM98" s="164">
        <v>38831</v>
      </c>
      <c r="AN98" s="165">
        <f t="shared" si="55"/>
        <v>38831</v>
      </c>
      <c r="AO98" s="165">
        <f t="shared" si="68"/>
        <v>0</v>
      </c>
      <c r="AQ98" s="163">
        <v>39000</v>
      </c>
      <c r="AR98" s="164">
        <v>39000</v>
      </c>
      <c r="AS98" s="165">
        <f t="shared" si="56"/>
        <v>39000</v>
      </c>
      <c r="AT98" s="114"/>
      <c r="AU98" s="165">
        <f t="shared" si="69"/>
        <v>0</v>
      </c>
      <c r="AW98" s="163">
        <v>38895</v>
      </c>
      <c r="AX98" s="164">
        <v>38895</v>
      </c>
      <c r="AY98" s="165">
        <f t="shared" si="57"/>
        <v>38895</v>
      </c>
      <c r="AZ98" s="114"/>
      <c r="BA98" s="165">
        <f t="shared" si="70"/>
        <v>0</v>
      </c>
      <c r="BC98" s="163">
        <v>38973</v>
      </c>
      <c r="BD98" s="164">
        <v>38973</v>
      </c>
      <c r="BE98" s="165">
        <f t="shared" si="58"/>
        <v>38973</v>
      </c>
      <c r="BF98" s="165">
        <f t="shared" si="71"/>
        <v>0</v>
      </c>
      <c r="BH98" s="163">
        <v>38875</v>
      </c>
      <c r="BI98" s="164">
        <v>38875</v>
      </c>
      <c r="BJ98" s="165">
        <f t="shared" si="59"/>
        <v>38875</v>
      </c>
      <c r="BK98" s="117"/>
      <c r="BL98" s="165">
        <f t="shared" si="72"/>
        <v>0</v>
      </c>
      <c r="BN98" s="163">
        <v>38860</v>
      </c>
      <c r="BO98" s="164">
        <v>38860</v>
      </c>
      <c r="BP98" s="165">
        <f t="shared" si="60"/>
        <v>38860</v>
      </c>
      <c r="BQ98" s="165">
        <f t="shared" si="73"/>
        <v>0</v>
      </c>
    </row>
    <row r="99" spans="1:69" ht="15" thickBot="1" x14ac:dyDescent="0.35">
      <c r="A99" s="203"/>
      <c r="B99" s="191"/>
      <c r="C99" s="189"/>
      <c r="D99" s="187"/>
      <c r="E99" s="168"/>
      <c r="F99" s="193"/>
      <c r="H99" s="163"/>
      <c r="I99" s="164"/>
      <c r="J99" s="166"/>
      <c r="K99" s="166"/>
      <c r="M99" s="163"/>
      <c r="N99" s="164"/>
      <c r="O99" s="166"/>
      <c r="P99" s="166"/>
      <c r="R99" s="163"/>
      <c r="S99" s="164"/>
      <c r="T99" s="166"/>
      <c r="U99" s="166"/>
      <c r="W99" s="163"/>
      <c r="X99" s="164"/>
      <c r="Y99" s="166"/>
      <c r="Z99" s="166"/>
      <c r="AB99" s="163"/>
      <c r="AC99" s="164"/>
      <c r="AD99" s="166"/>
      <c r="AE99" s="166"/>
      <c r="AG99" s="163"/>
      <c r="AH99" s="164"/>
      <c r="AI99" s="166"/>
      <c r="AJ99" s="166"/>
      <c r="AL99" s="163"/>
      <c r="AM99" s="164"/>
      <c r="AN99" s="166"/>
      <c r="AO99" s="166"/>
      <c r="AQ99" s="163"/>
      <c r="AR99" s="164"/>
      <c r="AS99" s="166"/>
      <c r="AT99" s="115"/>
      <c r="AU99" s="166"/>
      <c r="AW99" s="163"/>
      <c r="AX99" s="164"/>
      <c r="AY99" s="166"/>
      <c r="AZ99" s="115"/>
      <c r="BA99" s="166"/>
      <c r="BC99" s="163"/>
      <c r="BD99" s="164"/>
      <c r="BE99" s="166"/>
      <c r="BF99" s="166"/>
      <c r="BH99" s="163"/>
      <c r="BI99" s="164"/>
      <c r="BJ99" s="166"/>
      <c r="BK99" s="118"/>
      <c r="BL99" s="166"/>
      <c r="BN99" s="163"/>
      <c r="BO99" s="164"/>
      <c r="BP99" s="166"/>
      <c r="BQ99" s="166"/>
    </row>
    <row r="100" spans="1:69" ht="15" thickBot="1" x14ac:dyDescent="0.3">
      <c r="A100" s="69" t="s">
        <v>306</v>
      </c>
      <c r="B100" s="70" t="s">
        <v>307</v>
      </c>
      <c r="C100" s="71" t="s">
        <v>108</v>
      </c>
      <c r="D100" s="102">
        <v>1</v>
      </c>
      <c r="E100" s="72" t="s">
        <v>308</v>
      </c>
      <c r="F100" s="73">
        <v>14797</v>
      </c>
      <c r="H100" s="98">
        <v>13465</v>
      </c>
      <c r="I100" s="90">
        <v>13465</v>
      </c>
      <c r="J100" s="106">
        <f>+H100*D100</f>
        <v>13465</v>
      </c>
      <c r="K100" s="106">
        <f t="shared" si="50"/>
        <v>0</v>
      </c>
      <c r="M100" s="98">
        <v>13100</v>
      </c>
      <c r="N100" s="90">
        <v>13100</v>
      </c>
      <c r="O100" s="106">
        <f t="shared" si="62"/>
        <v>13100</v>
      </c>
      <c r="P100" s="106">
        <f>+N100-O100</f>
        <v>0</v>
      </c>
      <c r="R100" s="98">
        <v>14100</v>
      </c>
      <c r="S100" s="90">
        <v>14100</v>
      </c>
      <c r="T100" s="106">
        <f t="shared" si="51"/>
        <v>14100</v>
      </c>
      <c r="U100" s="106">
        <f>+S100-T100</f>
        <v>0</v>
      </c>
      <c r="W100" s="98">
        <v>13421</v>
      </c>
      <c r="X100" s="90">
        <v>13421</v>
      </c>
      <c r="Y100" s="106">
        <f t="shared" si="52"/>
        <v>13421</v>
      </c>
      <c r="Z100" s="106">
        <f>+X100-Y100</f>
        <v>0</v>
      </c>
      <c r="AB100" s="98">
        <v>14797</v>
      </c>
      <c r="AC100" s="90">
        <v>14797</v>
      </c>
      <c r="AD100" s="106">
        <f t="shared" si="53"/>
        <v>14797</v>
      </c>
      <c r="AE100" s="106">
        <f>+AC100-AD100</f>
        <v>0</v>
      </c>
      <c r="AG100" s="98">
        <v>14200</v>
      </c>
      <c r="AH100" s="90">
        <v>14200</v>
      </c>
      <c r="AI100" s="106">
        <f t="shared" si="54"/>
        <v>14200</v>
      </c>
      <c r="AJ100" s="106">
        <f>+AH100-AI100</f>
        <v>0</v>
      </c>
      <c r="AL100" s="98">
        <v>14473</v>
      </c>
      <c r="AM100" s="90">
        <v>14473</v>
      </c>
      <c r="AN100" s="106">
        <f t="shared" si="55"/>
        <v>14473</v>
      </c>
      <c r="AO100" s="106">
        <f>+AM100-AN100</f>
        <v>0</v>
      </c>
      <c r="AQ100" s="98">
        <v>14200</v>
      </c>
      <c r="AR100" s="90">
        <v>14200</v>
      </c>
      <c r="AS100" s="106">
        <f t="shared" si="56"/>
        <v>14200</v>
      </c>
      <c r="AT100" s="106"/>
      <c r="AU100" s="106">
        <f>+AR100-AS100</f>
        <v>0</v>
      </c>
      <c r="AW100" s="98">
        <v>14497</v>
      </c>
      <c r="AX100" s="90">
        <v>14497</v>
      </c>
      <c r="AY100" s="106">
        <f t="shared" si="57"/>
        <v>14497</v>
      </c>
      <c r="AZ100" s="106"/>
      <c r="BA100" s="106">
        <f>+AX100-AY100</f>
        <v>0</v>
      </c>
      <c r="BC100" s="98">
        <v>14526</v>
      </c>
      <c r="BD100" s="90">
        <v>14526</v>
      </c>
      <c r="BE100" s="106">
        <f t="shared" si="58"/>
        <v>14526</v>
      </c>
      <c r="BF100" s="106">
        <f>+BD100-BE100</f>
        <v>0</v>
      </c>
      <c r="BH100" s="98">
        <v>14490</v>
      </c>
      <c r="BI100" s="90">
        <v>14490</v>
      </c>
      <c r="BJ100" s="106">
        <f t="shared" si="59"/>
        <v>14490</v>
      </c>
      <c r="BK100" s="106"/>
      <c r="BL100" s="106">
        <f>+BI100-BJ100</f>
        <v>0</v>
      </c>
      <c r="BN100" s="98">
        <v>14484</v>
      </c>
      <c r="BO100" s="90">
        <v>14484</v>
      </c>
      <c r="BP100" s="106">
        <f t="shared" si="60"/>
        <v>14484</v>
      </c>
      <c r="BQ100" s="106">
        <f>+BO100-BP100</f>
        <v>0</v>
      </c>
    </row>
    <row r="101" spans="1:69" ht="34.799999999999997" thickBot="1" x14ac:dyDescent="0.3">
      <c r="A101" s="69" t="s">
        <v>309</v>
      </c>
      <c r="B101" s="70" t="s">
        <v>310</v>
      </c>
      <c r="C101" s="71" t="s">
        <v>98</v>
      </c>
      <c r="D101" s="102">
        <v>1</v>
      </c>
      <c r="E101" s="72" t="s">
        <v>311</v>
      </c>
      <c r="F101" s="73">
        <v>26613</v>
      </c>
      <c r="H101" s="98">
        <v>24218</v>
      </c>
      <c r="I101" s="90">
        <v>24218</v>
      </c>
      <c r="J101" s="106">
        <f>+H101*D101</f>
        <v>24218</v>
      </c>
      <c r="K101" s="106">
        <f t="shared" si="50"/>
        <v>0</v>
      </c>
      <c r="M101" s="98">
        <v>24404</v>
      </c>
      <c r="N101" s="90">
        <v>24404</v>
      </c>
      <c r="O101" s="106">
        <f t="shared" si="62"/>
        <v>24404</v>
      </c>
      <c r="P101" s="106">
        <f>+N101-O101</f>
        <v>0</v>
      </c>
      <c r="R101" s="98">
        <v>25500</v>
      </c>
      <c r="S101" s="90">
        <v>25500</v>
      </c>
      <c r="T101" s="106">
        <f t="shared" si="51"/>
        <v>25500</v>
      </c>
      <c r="U101" s="106">
        <f>+S101-T101</f>
        <v>0</v>
      </c>
      <c r="W101" s="98">
        <v>24138</v>
      </c>
      <c r="X101" s="90">
        <v>24138</v>
      </c>
      <c r="Y101" s="106">
        <f t="shared" si="52"/>
        <v>24138</v>
      </c>
      <c r="Z101" s="106">
        <f>+X101-Y101</f>
        <v>0</v>
      </c>
      <c r="AB101" s="98">
        <v>26613</v>
      </c>
      <c r="AC101" s="90">
        <v>26613</v>
      </c>
      <c r="AD101" s="106">
        <f t="shared" si="53"/>
        <v>26613</v>
      </c>
      <c r="AE101" s="106">
        <f>+AC101-AD101</f>
        <v>0</v>
      </c>
      <c r="AG101" s="98">
        <v>25500</v>
      </c>
      <c r="AH101" s="90">
        <v>25500</v>
      </c>
      <c r="AI101" s="106">
        <f t="shared" si="54"/>
        <v>25500</v>
      </c>
      <c r="AJ101" s="106">
        <f>+AH101-AI101</f>
        <v>0</v>
      </c>
      <c r="AL101" s="98">
        <v>26030</v>
      </c>
      <c r="AM101" s="90">
        <v>26030</v>
      </c>
      <c r="AN101" s="106">
        <f t="shared" si="55"/>
        <v>26030</v>
      </c>
      <c r="AO101" s="106">
        <f>+AM101-AN101</f>
        <v>0</v>
      </c>
      <c r="AQ101" s="98">
        <v>26300</v>
      </c>
      <c r="AR101" s="90">
        <v>26300</v>
      </c>
      <c r="AS101" s="106">
        <f t="shared" si="56"/>
        <v>26300</v>
      </c>
      <c r="AT101" s="106"/>
      <c r="AU101" s="106">
        <f>+AR101-AS101</f>
        <v>0</v>
      </c>
      <c r="AW101" s="98">
        <v>26073</v>
      </c>
      <c r="AX101" s="90">
        <v>26073</v>
      </c>
      <c r="AY101" s="106">
        <f t="shared" si="57"/>
        <v>26073</v>
      </c>
      <c r="AZ101" s="106"/>
      <c r="BA101" s="106">
        <f>+AX101-AY101</f>
        <v>0</v>
      </c>
      <c r="BC101" s="98">
        <v>26125</v>
      </c>
      <c r="BD101" s="90">
        <v>26125</v>
      </c>
      <c r="BE101" s="106">
        <f t="shared" si="58"/>
        <v>26125</v>
      </c>
      <c r="BF101" s="106">
        <f>+BD101-BE101</f>
        <v>0</v>
      </c>
      <c r="BH101" s="98">
        <v>26060</v>
      </c>
      <c r="BI101" s="90">
        <v>26060</v>
      </c>
      <c r="BJ101" s="106">
        <f t="shared" si="59"/>
        <v>26060</v>
      </c>
      <c r="BK101" s="106"/>
      <c r="BL101" s="106">
        <f>+BI101-BJ101</f>
        <v>0</v>
      </c>
      <c r="BN101" s="98">
        <v>26050</v>
      </c>
      <c r="BO101" s="90">
        <v>26050</v>
      </c>
      <c r="BP101" s="106">
        <f t="shared" si="60"/>
        <v>26050</v>
      </c>
      <c r="BQ101" s="106">
        <f>+BO101-BP101</f>
        <v>0</v>
      </c>
    </row>
    <row r="102" spans="1:69" ht="23.4" thickBot="1" x14ac:dyDescent="0.3">
      <c r="A102" s="69" t="s">
        <v>312</v>
      </c>
      <c r="B102" s="70" t="s">
        <v>313</v>
      </c>
      <c r="C102" s="71" t="s">
        <v>98</v>
      </c>
      <c r="D102" s="102">
        <v>1</v>
      </c>
      <c r="E102" s="72" t="s">
        <v>314</v>
      </c>
      <c r="F102" s="73">
        <v>63500</v>
      </c>
      <c r="H102" s="98">
        <v>61000</v>
      </c>
      <c r="I102" s="90">
        <v>61000</v>
      </c>
      <c r="J102" s="106">
        <f>+H102*D102</f>
        <v>61000</v>
      </c>
      <c r="K102" s="106">
        <f t="shared" si="50"/>
        <v>0</v>
      </c>
      <c r="M102" s="98">
        <v>58230</v>
      </c>
      <c r="N102" s="90">
        <v>58230</v>
      </c>
      <c r="O102" s="106">
        <f t="shared" si="62"/>
        <v>58230</v>
      </c>
      <c r="P102" s="106">
        <f>+N102-O102</f>
        <v>0</v>
      </c>
      <c r="R102" s="98">
        <v>60850</v>
      </c>
      <c r="S102" s="90">
        <v>60850</v>
      </c>
      <c r="T102" s="106">
        <f t="shared" si="51"/>
        <v>60850</v>
      </c>
      <c r="U102" s="106">
        <f>+S102-T102</f>
        <v>0</v>
      </c>
      <c r="W102" s="98">
        <v>57595</v>
      </c>
      <c r="X102" s="90">
        <v>57595</v>
      </c>
      <c r="Y102" s="106">
        <f t="shared" si="52"/>
        <v>57595</v>
      </c>
      <c r="Z102" s="106">
        <f>+X102-Y102</f>
        <v>0</v>
      </c>
      <c r="AB102" s="98">
        <v>63500</v>
      </c>
      <c r="AC102" s="90">
        <v>63500</v>
      </c>
      <c r="AD102" s="106">
        <f t="shared" si="53"/>
        <v>63500</v>
      </c>
      <c r="AE102" s="106">
        <f>+AC102-AD102</f>
        <v>0</v>
      </c>
      <c r="AG102" s="98">
        <v>60900</v>
      </c>
      <c r="AH102" s="90">
        <v>60900</v>
      </c>
      <c r="AI102" s="106">
        <f t="shared" si="54"/>
        <v>60900</v>
      </c>
      <c r="AJ102" s="106">
        <f>+AH102-AI102</f>
        <v>0</v>
      </c>
      <c r="AL102" s="98">
        <v>62110</v>
      </c>
      <c r="AM102" s="90">
        <v>62110</v>
      </c>
      <c r="AN102" s="106">
        <f t="shared" si="55"/>
        <v>62110</v>
      </c>
      <c r="AO102" s="106">
        <f>+AM102-AN102</f>
        <v>0</v>
      </c>
      <c r="AQ102" s="98">
        <v>63400</v>
      </c>
      <c r="AR102" s="90">
        <v>63400</v>
      </c>
      <c r="AS102" s="106">
        <f t="shared" si="56"/>
        <v>63400</v>
      </c>
      <c r="AT102" s="106"/>
      <c r="AU102" s="106">
        <f>+AR102-AS102</f>
        <v>0</v>
      </c>
      <c r="AW102" s="98">
        <v>62211</v>
      </c>
      <c r="AX102" s="90">
        <v>62211</v>
      </c>
      <c r="AY102" s="106">
        <f t="shared" si="57"/>
        <v>62211</v>
      </c>
      <c r="AZ102" s="106"/>
      <c r="BA102" s="106">
        <f>+AX102-AY102</f>
        <v>0</v>
      </c>
      <c r="BC102" s="98">
        <v>62336</v>
      </c>
      <c r="BD102" s="90">
        <v>62336</v>
      </c>
      <c r="BE102" s="106">
        <f t="shared" si="58"/>
        <v>62336</v>
      </c>
      <c r="BF102" s="106">
        <f>+BD102-BE102</f>
        <v>0</v>
      </c>
      <c r="BH102" s="98">
        <v>62181</v>
      </c>
      <c r="BI102" s="90">
        <v>62181</v>
      </c>
      <c r="BJ102" s="106">
        <f t="shared" si="59"/>
        <v>62181</v>
      </c>
      <c r="BK102" s="106"/>
      <c r="BL102" s="106">
        <f>+BI102-BJ102</f>
        <v>0</v>
      </c>
      <c r="BN102" s="98">
        <v>62155</v>
      </c>
      <c r="BO102" s="90">
        <v>62155</v>
      </c>
      <c r="BP102" s="106">
        <f t="shared" si="60"/>
        <v>62155</v>
      </c>
      <c r="BQ102" s="106">
        <f>+BO102-BP102</f>
        <v>0</v>
      </c>
    </row>
    <row r="103" spans="1:69" x14ac:dyDescent="0.3">
      <c r="A103" s="202" t="s">
        <v>315</v>
      </c>
      <c r="B103" s="190" t="s">
        <v>316</v>
      </c>
      <c r="C103" s="188" t="s">
        <v>98</v>
      </c>
      <c r="D103" s="186">
        <v>1</v>
      </c>
      <c r="E103" s="167" t="s">
        <v>317</v>
      </c>
      <c r="F103" s="192">
        <v>48457.49</v>
      </c>
      <c r="H103" s="163">
        <v>44096</v>
      </c>
      <c r="I103" s="164">
        <v>44096</v>
      </c>
      <c r="J103" s="165">
        <f>+H103*D103</f>
        <v>44096</v>
      </c>
      <c r="K103" s="165">
        <f t="shared" si="50"/>
        <v>0</v>
      </c>
      <c r="M103" s="163">
        <v>44436</v>
      </c>
      <c r="N103" s="164">
        <v>44436</v>
      </c>
      <c r="O103" s="165">
        <f t="shared" si="62"/>
        <v>44436</v>
      </c>
      <c r="P103" s="165">
        <f>+N103-O103</f>
        <v>0</v>
      </c>
      <c r="R103" s="163">
        <v>46450</v>
      </c>
      <c r="S103" s="164">
        <v>46450</v>
      </c>
      <c r="T103" s="165">
        <f t="shared" si="51"/>
        <v>46450</v>
      </c>
      <c r="U103" s="165">
        <f>+S103-T103</f>
        <v>0</v>
      </c>
      <c r="W103" s="163">
        <v>43951</v>
      </c>
      <c r="X103" s="164">
        <v>43951</v>
      </c>
      <c r="Y103" s="165">
        <f t="shared" si="52"/>
        <v>43951</v>
      </c>
      <c r="Z103" s="165">
        <f>+X103-Y103</f>
        <v>0</v>
      </c>
      <c r="AB103" s="163">
        <v>48400</v>
      </c>
      <c r="AC103" s="164">
        <v>48400</v>
      </c>
      <c r="AD103" s="165">
        <f t="shared" si="53"/>
        <v>48400</v>
      </c>
      <c r="AE103" s="165">
        <f>+AC103-AD103</f>
        <v>0</v>
      </c>
      <c r="AG103" s="163">
        <v>46500</v>
      </c>
      <c r="AH103" s="164">
        <v>46500</v>
      </c>
      <c r="AI103" s="165">
        <f t="shared" si="54"/>
        <v>46500</v>
      </c>
      <c r="AJ103" s="165">
        <f>+AH103-AI103</f>
        <v>0</v>
      </c>
      <c r="AL103" s="163">
        <v>47397</v>
      </c>
      <c r="AM103" s="164">
        <v>47397</v>
      </c>
      <c r="AN103" s="165">
        <f t="shared" si="55"/>
        <v>47397</v>
      </c>
      <c r="AO103" s="165">
        <f>+AM103-AN103</f>
        <v>0</v>
      </c>
      <c r="AQ103" s="163">
        <v>48000</v>
      </c>
      <c r="AR103" s="164">
        <v>48000</v>
      </c>
      <c r="AS103" s="165">
        <f t="shared" si="56"/>
        <v>48000</v>
      </c>
      <c r="AT103" s="114"/>
      <c r="AU103" s="165">
        <f>+AR103-AS103</f>
        <v>0</v>
      </c>
      <c r="AW103" s="163">
        <v>47474</v>
      </c>
      <c r="AX103" s="164">
        <v>47474</v>
      </c>
      <c r="AY103" s="165">
        <f t="shared" si="57"/>
        <v>47474</v>
      </c>
      <c r="AZ103" s="114"/>
      <c r="BA103" s="165">
        <f>+AX103-AY103</f>
        <v>0</v>
      </c>
      <c r="BC103" s="163">
        <v>47569</v>
      </c>
      <c r="BD103" s="164">
        <v>47569</v>
      </c>
      <c r="BE103" s="165">
        <f t="shared" si="58"/>
        <v>47569</v>
      </c>
      <c r="BF103" s="165">
        <f>+BD103-BE103</f>
        <v>0</v>
      </c>
      <c r="BH103" s="163">
        <v>47450</v>
      </c>
      <c r="BI103" s="164">
        <v>47450</v>
      </c>
      <c r="BJ103" s="165">
        <f t="shared" si="59"/>
        <v>47450</v>
      </c>
      <c r="BK103" s="117"/>
      <c r="BL103" s="165">
        <f>+BI103-BJ103</f>
        <v>0</v>
      </c>
      <c r="BN103" s="163">
        <v>47431</v>
      </c>
      <c r="BO103" s="164">
        <v>47431</v>
      </c>
      <c r="BP103" s="165">
        <f t="shared" si="60"/>
        <v>47431</v>
      </c>
      <c r="BQ103" s="165">
        <f>+BO103-BP103</f>
        <v>0</v>
      </c>
    </row>
    <row r="104" spans="1:69" ht="15" thickBot="1" x14ac:dyDescent="0.35">
      <c r="A104" s="203"/>
      <c r="B104" s="191"/>
      <c r="C104" s="189"/>
      <c r="D104" s="187"/>
      <c r="E104" s="168"/>
      <c r="F104" s="193"/>
      <c r="H104" s="163"/>
      <c r="I104" s="164"/>
      <c r="J104" s="166"/>
      <c r="K104" s="166"/>
      <c r="M104" s="163"/>
      <c r="N104" s="164"/>
      <c r="O104" s="166"/>
      <c r="P104" s="166"/>
      <c r="R104" s="163"/>
      <c r="S104" s="164"/>
      <c r="T104" s="166"/>
      <c r="U104" s="166"/>
      <c r="W104" s="163"/>
      <c r="X104" s="164"/>
      <c r="Y104" s="166"/>
      <c r="Z104" s="166"/>
      <c r="AB104" s="163"/>
      <c r="AC104" s="164"/>
      <c r="AD104" s="166"/>
      <c r="AE104" s="166"/>
      <c r="AG104" s="163"/>
      <c r="AH104" s="164"/>
      <c r="AI104" s="166"/>
      <c r="AJ104" s="166"/>
      <c r="AL104" s="163"/>
      <c r="AM104" s="164"/>
      <c r="AN104" s="166"/>
      <c r="AO104" s="166"/>
      <c r="AQ104" s="163"/>
      <c r="AR104" s="164"/>
      <c r="AS104" s="166"/>
      <c r="AT104" s="115"/>
      <c r="AU104" s="166"/>
      <c r="AW104" s="163"/>
      <c r="AX104" s="164"/>
      <c r="AY104" s="166"/>
      <c r="AZ104" s="115"/>
      <c r="BA104" s="166"/>
      <c r="BC104" s="163"/>
      <c r="BD104" s="164"/>
      <c r="BE104" s="166"/>
      <c r="BF104" s="166"/>
      <c r="BH104" s="163"/>
      <c r="BI104" s="164"/>
      <c r="BJ104" s="166"/>
      <c r="BK104" s="118"/>
      <c r="BL104" s="166"/>
      <c r="BN104" s="163"/>
      <c r="BO104" s="164"/>
      <c r="BP104" s="166"/>
      <c r="BQ104" s="166"/>
    </row>
    <row r="105" spans="1:69" ht="27" customHeight="1" thickBot="1" x14ac:dyDescent="0.35">
      <c r="A105" s="194"/>
      <c r="B105" s="83" t="s">
        <v>318</v>
      </c>
      <c r="C105" s="84"/>
      <c r="D105" s="103"/>
      <c r="E105" s="85"/>
      <c r="F105" s="75" t="s">
        <v>319</v>
      </c>
      <c r="H105" s="99"/>
      <c r="I105" s="91">
        <v>3854766</v>
      </c>
      <c r="J105" s="106">
        <f>SUM(J8:J104)</f>
        <v>3854766</v>
      </c>
      <c r="K105" s="106">
        <f>+I105-J105</f>
        <v>0</v>
      </c>
      <c r="M105" s="99"/>
      <c r="N105" s="91">
        <v>3880708</v>
      </c>
      <c r="O105" s="106">
        <f>SUM(O8:O104)</f>
        <v>3880708</v>
      </c>
      <c r="P105" s="106">
        <f>+N105-O105</f>
        <v>0</v>
      </c>
      <c r="R105" s="99"/>
      <c r="S105" s="91">
        <v>4050050</v>
      </c>
      <c r="T105" s="106">
        <f>SUM(T8:T104)</f>
        <v>4050050</v>
      </c>
      <c r="U105" s="106">
        <f>+S105-T105</f>
        <v>0</v>
      </c>
      <c r="W105" s="99"/>
      <c r="X105" s="91">
        <v>3836858</v>
      </c>
      <c r="Y105" s="106">
        <f>SUM(Y8:Y104)</f>
        <v>3836858</v>
      </c>
      <c r="Z105" s="106">
        <f>+X105-Y105</f>
        <v>0</v>
      </c>
      <c r="AB105" s="99"/>
      <c r="AC105" s="91">
        <v>4150883.49</v>
      </c>
      <c r="AD105" s="106">
        <f>SUM(AD8:AD104)</f>
        <v>4150883.49</v>
      </c>
      <c r="AE105" s="106">
        <f>+AC105-AD105</f>
        <v>0</v>
      </c>
      <c r="AG105" s="99"/>
      <c r="AH105" s="91">
        <v>4084200</v>
      </c>
      <c r="AI105" s="106">
        <f>SUM(AI8:AI104)</f>
        <v>4084200</v>
      </c>
      <c r="AJ105" s="106">
        <f>+AH105-AI105</f>
        <v>0</v>
      </c>
      <c r="AL105" s="99"/>
      <c r="AM105" s="91">
        <v>4139911</v>
      </c>
      <c r="AN105" s="106">
        <f>SUM(AN8:AN104)</f>
        <v>4139911</v>
      </c>
      <c r="AO105" s="106">
        <f>+AM105-AN105</f>
        <v>0</v>
      </c>
      <c r="AQ105" s="99"/>
      <c r="AR105" s="91">
        <v>4169400</v>
      </c>
      <c r="AS105" s="106">
        <f>SUM(AS8:AS104)</f>
        <v>4170044</v>
      </c>
      <c r="AT105" s="106"/>
      <c r="AU105" s="106">
        <f>+AR105-AS105</f>
        <v>-644</v>
      </c>
      <c r="AW105" s="99"/>
      <c r="AX105" s="91">
        <v>4146646</v>
      </c>
      <c r="AY105" s="106">
        <f>SUM(AY8:AY104)</f>
        <v>4146646</v>
      </c>
      <c r="AZ105" s="106"/>
      <c r="BA105" s="106">
        <f>+AX105-AY105</f>
        <v>0</v>
      </c>
      <c r="BC105" s="99"/>
      <c r="BD105" s="91">
        <v>4154965</v>
      </c>
      <c r="BE105" s="106">
        <f>SUM(BE8:BE104)</f>
        <v>4154965</v>
      </c>
      <c r="BF105" s="106">
        <f>+BD105-BE105</f>
        <v>0</v>
      </c>
      <c r="BH105" s="99"/>
      <c r="BI105" s="91">
        <v>4144627</v>
      </c>
      <c r="BJ105" s="106">
        <f>SUM(BJ8:BJ104)</f>
        <v>4144627</v>
      </c>
      <c r="BK105" s="106"/>
      <c r="BL105" s="106">
        <f>+BI105-BJ105</f>
        <v>0</v>
      </c>
      <c r="BN105" s="99"/>
      <c r="BO105" s="91">
        <v>4142943</v>
      </c>
      <c r="BP105" s="106">
        <f>SUM(BP8:BP104)</f>
        <v>4142943</v>
      </c>
      <c r="BQ105" s="106">
        <f>+BO105-BP105</f>
        <v>0</v>
      </c>
    </row>
    <row r="106" spans="1:69" ht="15" thickBot="1" x14ac:dyDescent="0.35">
      <c r="A106" s="195"/>
      <c r="B106" s="196" t="s">
        <v>320</v>
      </c>
      <c r="C106" s="197"/>
      <c r="D106" s="198"/>
      <c r="E106" s="81"/>
      <c r="F106" s="82"/>
      <c r="H106" s="96"/>
      <c r="I106" s="96"/>
      <c r="J106" s="106"/>
      <c r="K106" s="106"/>
      <c r="M106" s="96"/>
      <c r="N106" s="96"/>
      <c r="O106" s="106"/>
      <c r="P106" s="106"/>
      <c r="R106" s="96"/>
      <c r="S106" s="96"/>
      <c r="T106" s="106"/>
      <c r="U106" s="106"/>
      <c r="W106" s="96"/>
      <c r="X106" s="96"/>
      <c r="Y106" s="106"/>
      <c r="Z106" s="106"/>
      <c r="AB106" s="96"/>
      <c r="AC106" s="96"/>
      <c r="AD106" s="106"/>
      <c r="AE106" s="106"/>
      <c r="AG106" s="96"/>
      <c r="AH106" s="96"/>
      <c r="AI106" s="106"/>
      <c r="AJ106" s="106"/>
      <c r="AL106" s="96"/>
      <c r="AM106" s="96"/>
      <c r="AN106" s="106"/>
      <c r="AO106" s="106"/>
      <c r="AQ106" s="96"/>
      <c r="AR106" s="96"/>
      <c r="AS106" s="106"/>
      <c r="AT106" s="106"/>
      <c r="AU106" s="106"/>
      <c r="AW106" s="96"/>
      <c r="AX106" s="96"/>
      <c r="AY106" s="106"/>
      <c r="AZ106" s="106"/>
      <c r="BA106" s="106"/>
      <c r="BC106" s="96"/>
      <c r="BD106" s="96"/>
      <c r="BE106" s="106"/>
      <c r="BF106" s="106"/>
      <c r="BH106" s="96"/>
      <c r="BI106" s="96"/>
      <c r="BJ106" s="106"/>
      <c r="BK106" s="106"/>
      <c r="BL106" s="106"/>
      <c r="BN106" s="96"/>
      <c r="BO106" s="96"/>
      <c r="BP106" s="106"/>
      <c r="BQ106" s="106"/>
    </row>
    <row r="107" spans="1:69" ht="15" thickBot="1" x14ac:dyDescent="0.35">
      <c r="A107" s="195"/>
      <c r="B107" s="199" t="s">
        <v>321</v>
      </c>
      <c r="C107" s="200"/>
      <c r="D107" s="201"/>
      <c r="E107" s="76">
        <v>0.2</v>
      </c>
      <c r="F107" s="77" t="s">
        <v>322</v>
      </c>
      <c r="H107" s="100">
        <v>0.2</v>
      </c>
      <c r="I107" s="92">
        <v>770953.2</v>
      </c>
      <c r="J107" s="106">
        <f>+J105*H107</f>
        <v>770953.20000000007</v>
      </c>
      <c r="K107" s="106">
        <f t="shared" si="50"/>
        <v>0</v>
      </c>
      <c r="M107" s="100">
        <v>0.2</v>
      </c>
      <c r="N107" s="92">
        <v>776141.6</v>
      </c>
      <c r="O107" s="106">
        <f>+O105*M107</f>
        <v>776141.60000000009</v>
      </c>
      <c r="P107" s="106">
        <f>+N107-O107</f>
        <v>0</v>
      </c>
      <c r="R107" s="100">
        <v>0.2</v>
      </c>
      <c r="S107" s="92">
        <v>810010</v>
      </c>
      <c r="T107" s="106">
        <f>+T105*R107</f>
        <v>810010</v>
      </c>
      <c r="U107" s="106">
        <f>+S107-T107</f>
        <v>0</v>
      </c>
      <c r="W107" s="100">
        <v>0.2</v>
      </c>
      <c r="X107" s="92">
        <v>767371.6</v>
      </c>
      <c r="Y107" s="106">
        <f>+Y105*W107</f>
        <v>767371.60000000009</v>
      </c>
      <c r="Z107" s="106">
        <f>+X107-Y107</f>
        <v>0</v>
      </c>
      <c r="AB107" s="100">
        <v>0.2</v>
      </c>
      <c r="AC107" s="92">
        <v>830176.7</v>
      </c>
      <c r="AD107" s="106">
        <f>+AD105*AB107</f>
        <v>830176.69800000009</v>
      </c>
      <c r="AE107" s="106">
        <f>+AC107-AD107</f>
        <v>1.999999862164259E-3</v>
      </c>
      <c r="AG107" s="100">
        <v>0.2</v>
      </c>
      <c r="AH107" s="92">
        <v>816840</v>
      </c>
      <c r="AI107" s="106">
        <f>+AI105*AG107</f>
        <v>816840</v>
      </c>
      <c r="AJ107" s="106">
        <f>+AH107-AI107</f>
        <v>0</v>
      </c>
      <c r="AL107" s="100">
        <v>0.2</v>
      </c>
      <c r="AM107" s="92">
        <v>827982.2</v>
      </c>
      <c r="AN107" s="106">
        <f>+AN105*AL107</f>
        <v>827982.20000000007</v>
      </c>
      <c r="AO107" s="106">
        <f>+AM107-AN107</f>
        <v>0</v>
      </c>
      <c r="AQ107" s="100">
        <v>0.2</v>
      </c>
      <c r="AR107" s="92">
        <v>833880</v>
      </c>
      <c r="AS107" s="111">
        <f>+AS105*AQ107</f>
        <v>834008.8</v>
      </c>
      <c r="AT107" s="111">
        <f>+AR107*0.5%</f>
        <v>4169.3999999999996</v>
      </c>
      <c r="AU107" s="111">
        <f>+AR107-AS107</f>
        <v>-128.80000000004657</v>
      </c>
      <c r="AW107" s="100">
        <v>0.2</v>
      </c>
      <c r="AX107" s="121">
        <v>995195.04</v>
      </c>
      <c r="AY107" s="111">
        <f>+AY105*AW107</f>
        <v>829329.20000000007</v>
      </c>
      <c r="AZ107" s="111">
        <f>+AX107*0.5%</f>
        <v>4975.9751999999999</v>
      </c>
      <c r="BA107" s="111">
        <f>+AX107-AY107</f>
        <v>165865.83999999997</v>
      </c>
      <c r="BC107" s="100">
        <v>0.2</v>
      </c>
      <c r="BD107" s="92">
        <v>830993</v>
      </c>
      <c r="BE107" s="106">
        <f>+BE105*BC107</f>
        <v>830993</v>
      </c>
      <c r="BF107" s="106">
        <f>+BD107-BE107</f>
        <v>0</v>
      </c>
      <c r="BH107" s="100">
        <v>0.2</v>
      </c>
      <c r="BI107" s="121">
        <v>994710.48</v>
      </c>
      <c r="BJ107" s="111">
        <f>+BJ105*BH107</f>
        <v>828925.4</v>
      </c>
      <c r="BK107" s="111">
        <f>+BI107*0.5%</f>
        <v>4973.5523999999996</v>
      </c>
      <c r="BL107" s="111">
        <f>+BI107-BJ107</f>
        <v>165785.07999999996</v>
      </c>
      <c r="BN107" s="100">
        <v>0.2</v>
      </c>
      <c r="BO107" s="121">
        <v>828589</v>
      </c>
      <c r="BP107" s="111">
        <f>+BP105*BN107</f>
        <v>828588.60000000009</v>
      </c>
      <c r="BQ107" s="111">
        <f>+BO107-BP107</f>
        <v>0.39999999990686774</v>
      </c>
    </row>
    <row r="108" spans="1:69" ht="15" thickBot="1" x14ac:dyDescent="0.35">
      <c r="A108" s="195"/>
      <c r="B108" s="199" t="s">
        <v>323</v>
      </c>
      <c r="C108" s="200"/>
      <c r="D108" s="201"/>
      <c r="E108" s="76">
        <v>0.05</v>
      </c>
      <c r="F108" s="77" t="s">
        <v>324</v>
      </c>
      <c r="H108" s="100">
        <v>0.05</v>
      </c>
      <c r="I108" s="92">
        <v>192738.3</v>
      </c>
      <c r="J108" s="106">
        <f>+J105*H108</f>
        <v>192738.30000000002</v>
      </c>
      <c r="K108" s="106">
        <f t="shared" si="50"/>
        <v>0</v>
      </c>
      <c r="M108" s="100">
        <v>0.05</v>
      </c>
      <c r="N108" s="92">
        <v>194035.4</v>
      </c>
      <c r="O108" s="106">
        <f>+O105*M108</f>
        <v>194035.40000000002</v>
      </c>
      <c r="P108" s="106">
        <f>+N108-O108</f>
        <v>0</v>
      </c>
      <c r="R108" s="100">
        <v>0.05</v>
      </c>
      <c r="S108" s="92">
        <v>202502.5</v>
      </c>
      <c r="T108" s="106">
        <f>ROUND(T105*R108,2)</f>
        <v>202502.5</v>
      </c>
      <c r="U108" s="106">
        <f>+S108-T108</f>
        <v>0</v>
      </c>
      <c r="W108" s="100">
        <v>0.05</v>
      </c>
      <c r="X108" s="92">
        <v>191842.9</v>
      </c>
      <c r="Y108" s="106">
        <f>+Y105*W108</f>
        <v>191842.90000000002</v>
      </c>
      <c r="Z108" s="106">
        <f>+X108-Y108</f>
        <v>0</v>
      </c>
      <c r="AB108" s="100">
        <v>0.05</v>
      </c>
      <c r="AC108" s="92">
        <v>207544.17</v>
      </c>
      <c r="AD108" s="106">
        <f>+AD105*AB108</f>
        <v>207544.17450000002</v>
      </c>
      <c r="AE108" s="106">
        <f>+AC108-AD108</f>
        <v>-4.5000000100117177E-3</v>
      </c>
      <c r="AG108" s="100">
        <v>0.05</v>
      </c>
      <c r="AH108" s="92">
        <v>204210</v>
      </c>
      <c r="AI108" s="106">
        <f>+AI105*AG108</f>
        <v>204210</v>
      </c>
      <c r="AJ108" s="106">
        <f>+AH108-AI108</f>
        <v>0</v>
      </c>
      <c r="AL108" s="100">
        <v>0.05</v>
      </c>
      <c r="AM108" s="92">
        <v>206995.55</v>
      </c>
      <c r="AN108" s="106">
        <f>+AN105*AL108</f>
        <v>206995.55000000002</v>
      </c>
      <c r="AO108" s="106">
        <f>+AM108-AN108</f>
        <v>0</v>
      </c>
      <c r="AQ108" s="100">
        <v>0.05</v>
      </c>
      <c r="AR108" s="92">
        <v>208470</v>
      </c>
      <c r="AS108" s="111">
        <f>+AS105*AQ108</f>
        <v>208502.2</v>
      </c>
      <c r="AT108" s="111">
        <f>+AR108*0.5%</f>
        <v>1042.3499999999999</v>
      </c>
      <c r="AU108" s="111">
        <f>+AR108-AS108</f>
        <v>-32.200000000011642</v>
      </c>
      <c r="AW108" s="100">
        <v>0.05</v>
      </c>
      <c r="AX108" s="121">
        <v>41466.46</v>
      </c>
      <c r="AY108" s="111">
        <f>+AY105*AW108</f>
        <v>207332.30000000002</v>
      </c>
      <c r="AZ108" s="111">
        <f>+AX108*0.5%</f>
        <v>207.3323</v>
      </c>
      <c r="BA108" s="111">
        <f>+AX108-AY108</f>
        <v>-165865.84000000003</v>
      </c>
      <c r="BC108" s="100">
        <v>0.05</v>
      </c>
      <c r="BD108" s="121">
        <v>207748</v>
      </c>
      <c r="BE108" s="111">
        <f>+BE105*BC108</f>
        <v>207748.25</v>
      </c>
      <c r="BF108" s="111">
        <f>+BD108-BE108</f>
        <v>-0.25</v>
      </c>
      <c r="BH108" s="100">
        <v>0.05</v>
      </c>
      <c r="BI108" s="121">
        <v>41446.269999999997</v>
      </c>
      <c r="BJ108" s="111">
        <f>+BJ105*BH108</f>
        <v>207231.35</v>
      </c>
      <c r="BK108" s="111">
        <f>+BI108*0.5%</f>
        <v>207.23134999999999</v>
      </c>
      <c r="BL108" s="111">
        <f>+BI108-BJ108</f>
        <v>-165785.08000000002</v>
      </c>
      <c r="BN108" s="100">
        <v>0.05</v>
      </c>
      <c r="BO108" s="121">
        <v>207147</v>
      </c>
      <c r="BP108" s="111">
        <f>+BP105*BN108</f>
        <v>207147.15000000002</v>
      </c>
      <c r="BQ108" s="111">
        <f>+BO108-BP108</f>
        <v>-0.15000000002328306</v>
      </c>
    </row>
    <row r="109" spans="1:69" ht="15" thickBot="1" x14ac:dyDescent="0.35">
      <c r="A109" s="195"/>
      <c r="B109" s="199" t="s">
        <v>325</v>
      </c>
      <c r="C109" s="200"/>
      <c r="D109" s="201"/>
      <c r="E109" s="76">
        <v>0.05</v>
      </c>
      <c r="F109" s="77" t="s">
        <v>324</v>
      </c>
      <c r="H109" s="100">
        <v>0.05</v>
      </c>
      <c r="I109" s="92">
        <v>192738.3</v>
      </c>
      <c r="J109" s="106">
        <f>+J105*H109</f>
        <v>192738.30000000002</v>
      </c>
      <c r="K109" s="106">
        <f t="shared" si="50"/>
        <v>0</v>
      </c>
      <c r="M109" s="100">
        <v>0.05</v>
      </c>
      <c r="N109" s="92">
        <v>194035.4</v>
      </c>
      <c r="O109" s="106">
        <f>+O105*M109</f>
        <v>194035.40000000002</v>
      </c>
      <c r="P109" s="106">
        <f>+N109-O109</f>
        <v>0</v>
      </c>
      <c r="R109" s="100">
        <v>0.05</v>
      </c>
      <c r="S109" s="92">
        <v>202502.5</v>
      </c>
      <c r="T109" s="106">
        <f>+T105*R109</f>
        <v>202502.5</v>
      </c>
      <c r="U109" s="106">
        <f>+S109-T109</f>
        <v>0</v>
      </c>
      <c r="W109" s="100">
        <v>0.05</v>
      </c>
      <c r="X109" s="92">
        <v>191842.9</v>
      </c>
      <c r="Y109" s="106">
        <f>+Y105*W109</f>
        <v>191842.90000000002</v>
      </c>
      <c r="Z109" s="106">
        <f>+X109-Y109</f>
        <v>0</v>
      </c>
      <c r="AB109" s="100">
        <v>0.05</v>
      </c>
      <c r="AC109" s="92">
        <v>207544.17</v>
      </c>
      <c r="AD109" s="106">
        <f>+AD105*AB109</f>
        <v>207544.17450000002</v>
      </c>
      <c r="AE109" s="106">
        <f>+AC109-AD109</f>
        <v>-4.5000000100117177E-3</v>
      </c>
      <c r="AG109" s="100">
        <v>0.05</v>
      </c>
      <c r="AH109" s="92">
        <v>204210</v>
      </c>
      <c r="AI109" s="106">
        <f>+AI105*AG109</f>
        <v>204210</v>
      </c>
      <c r="AJ109" s="106">
        <f>+AH109-AI109</f>
        <v>0</v>
      </c>
      <c r="AL109" s="100">
        <v>0.05</v>
      </c>
      <c r="AM109" s="92">
        <v>206995.55</v>
      </c>
      <c r="AN109" s="106">
        <f>+AN105*AL109</f>
        <v>206995.55000000002</v>
      </c>
      <c r="AO109" s="106">
        <f>+AM109-AN109</f>
        <v>0</v>
      </c>
      <c r="AQ109" s="100">
        <v>0.05</v>
      </c>
      <c r="AR109" s="92">
        <v>208470</v>
      </c>
      <c r="AS109" s="111">
        <f>+AS105*AQ109</f>
        <v>208502.2</v>
      </c>
      <c r="AT109" s="111">
        <f>+AR109*0.5%</f>
        <v>1042.3499999999999</v>
      </c>
      <c r="AU109" s="111">
        <f>+AR109-AS109</f>
        <v>-32.200000000011642</v>
      </c>
      <c r="AW109" s="100">
        <v>0.05</v>
      </c>
      <c r="AX109" s="92">
        <v>207332.3</v>
      </c>
      <c r="AY109" s="106">
        <f>+AY105*AW109</f>
        <v>207332.30000000002</v>
      </c>
      <c r="AZ109" s="106"/>
      <c r="BA109" s="106">
        <f>+AX109-AY109</f>
        <v>0</v>
      </c>
      <c r="BC109" s="100">
        <v>0.05</v>
      </c>
      <c r="BD109" s="121">
        <v>207748</v>
      </c>
      <c r="BE109" s="111">
        <f>+BE105*BC109</f>
        <v>207748.25</v>
      </c>
      <c r="BF109" s="111">
        <f>+BD109-BE109</f>
        <v>-0.25</v>
      </c>
      <c r="BH109" s="100">
        <v>0.05</v>
      </c>
      <c r="BI109" s="92">
        <v>207231.35</v>
      </c>
      <c r="BJ109" s="106">
        <f>+BJ105*BH109</f>
        <v>207231.35</v>
      </c>
      <c r="BK109" s="106"/>
      <c r="BL109" s="106">
        <f>+BI109-BJ109</f>
        <v>0</v>
      </c>
      <c r="BN109" s="100">
        <v>0.05</v>
      </c>
      <c r="BO109" s="121">
        <v>207147</v>
      </c>
      <c r="BP109" s="111">
        <f>+BP105*BN109</f>
        <v>207147.15000000002</v>
      </c>
      <c r="BQ109" s="111">
        <f>+BO109-BP109</f>
        <v>-0.15000000002328306</v>
      </c>
    </row>
    <row r="110" spans="1:69" ht="15" thickBot="1" x14ac:dyDescent="0.35">
      <c r="A110" s="195"/>
      <c r="B110" s="199" t="s">
        <v>326</v>
      </c>
      <c r="C110" s="200"/>
      <c r="D110" s="201"/>
      <c r="E110" s="76">
        <v>0.19</v>
      </c>
      <c r="F110" s="77" t="s">
        <v>327</v>
      </c>
      <c r="H110" s="100">
        <v>0.19</v>
      </c>
      <c r="I110" s="92">
        <v>36620.28</v>
      </c>
      <c r="J110" s="106">
        <f>+J109*H110</f>
        <v>36620.277000000002</v>
      </c>
      <c r="K110" s="106">
        <f t="shared" si="50"/>
        <v>2.9999999969732016E-3</v>
      </c>
      <c r="M110" s="100">
        <v>0.19</v>
      </c>
      <c r="N110" s="92">
        <v>36866.730000000003</v>
      </c>
      <c r="O110" s="106">
        <f>+O109*M110</f>
        <v>36866.726000000002</v>
      </c>
      <c r="P110" s="106">
        <f>+N110-O110</f>
        <v>4.0000000008149073E-3</v>
      </c>
      <c r="R110" s="100">
        <v>0.19</v>
      </c>
      <c r="S110" s="92">
        <v>38475.480000000003</v>
      </c>
      <c r="T110" s="106">
        <f>+T109*R110</f>
        <v>38475.474999999999</v>
      </c>
      <c r="U110" s="106">
        <f>+S110-T110</f>
        <v>5.0000000046566129E-3</v>
      </c>
      <c r="W110" s="100">
        <v>0.19</v>
      </c>
      <c r="X110" s="92">
        <v>36450.15</v>
      </c>
      <c r="Y110" s="106">
        <f>+Y109*W110</f>
        <v>36450.151000000005</v>
      </c>
      <c r="Z110" s="106">
        <f>+X110-Y110</f>
        <v>-1.0000000038417056E-3</v>
      </c>
      <c r="AB110" s="100">
        <v>0.19</v>
      </c>
      <c r="AC110" s="92">
        <v>39433.39</v>
      </c>
      <c r="AD110" s="106">
        <f>+AD109*AB110</f>
        <v>39433.393155000005</v>
      </c>
      <c r="AE110" s="106">
        <f>+AC110-AD110</f>
        <v>-3.1550000057904981E-3</v>
      </c>
      <c r="AG110" s="100">
        <v>0.19</v>
      </c>
      <c r="AH110" s="92">
        <v>38800</v>
      </c>
      <c r="AI110" s="111">
        <f>+AI109*AG110</f>
        <v>38799.9</v>
      </c>
      <c r="AJ110" s="111">
        <f>+AH110-AI110</f>
        <v>9.9999999998544808E-2</v>
      </c>
      <c r="AL110" s="100">
        <v>0.19</v>
      </c>
      <c r="AM110" s="92">
        <v>39329.15</v>
      </c>
      <c r="AN110" s="106">
        <f>+AN109*AL110</f>
        <v>39329.154500000004</v>
      </c>
      <c r="AO110" s="106">
        <f>+AM110-AN110</f>
        <v>-4.5000000027357601E-3</v>
      </c>
      <c r="AQ110" s="100">
        <v>0.19</v>
      </c>
      <c r="AR110" s="92">
        <v>39609</v>
      </c>
      <c r="AS110" s="111">
        <f>+AS109*AQ110</f>
        <v>39615.418000000005</v>
      </c>
      <c r="AT110" s="111">
        <f>+AR110*0.5%</f>
        <v>198.04500000000002</v>
      </c>
      <c r="AU110" s="111">
        <f>+AR110-AS110</f>
        <v>-6.4180000000051223</v>
      </c>
      <c r="AW110" s="100">
        <v>0.19</v>
      </c>
      <c r="AX110" s="92">
        <v>39393.14</v>
      </c>
      <c r="AY110" s="106">
        <f>+AY109*AW110</f>
        <v>39393.137000000002</v>
      </c>
      <c r="AZ110" s="106"/>
      <c r="BA110" s="106">
        <f>+AX110-AY110</f>
        <v>2.9999999969732016E-3</v>
      </c>
      <c r="BC110" s="100">
        <v>0.19</v>
      </c>
      <c r="BD110" s="121">
        <v>39472</v>
      </c>
      <c r="BE110" s="111">
        <f>+BE109*BC110</f>
        <v>39472.167500000003</v>
      </c>
      <c r="BF110" s="111">
        <f>+BD110-BE110</f>
        <v>-0.16750000000320142</v>
      </c>
      <c r="BH110" s="100">
        <v>0.19</v>
      </c>
      <c r="BI110" s="92">
        <v>39373.96</v>
      </c>
      <c r="BJ110" s="106">
        <f>+BJ109*BH110</f>
        <v>39373.9565</v>
      </c>
      <c r="BK110" s="106"/>
      <c r="BL110" s="106">
        <f>+BI110-BJ110</f>
        <v>3.4999999988940544E-3</v>
      </c>
      <c r="BN110" s="100">
        <v>0.19</v>
      </c>
      <c r="BO110" s="121">
        <v>39358</v>
      </c>
      <c r="BP110" s="111">
        <f>+BP109*BN110</f>
        <v>39357.958500000008</v>
      </c>
      <c r="BQ110" s="111">
        <f>+BO110-BP110</f>
        <v>4.1499999992083758E-2</v>
      </c>
    </row>
    <row r="111" spans="1:69" ht="15" thickBot="1" x14ac:dyDescent="0.35">
      <c r="A111" s="195"/>
      <c r="B111" s="86" t="s">
        <v>328</v>
      </c>
      <c r="C111" s="87"/>
      <c r="D111" s="104"/>
      <c r="E111" s="88"/>
      <c r="F111" s="78" t="s">
        <v>329</v>
      </c>
      <c r="H111" s="93"/>
      <c r="I111" s="93">
        <v>5047816.08</v>
      </c>
      <c r="J111" s="106">
        <f>SUM(J105:J110)</f>
        <v>5047816.0769999996</v>
      </c>
      <c r="K111" s="106">
        <f t="shared" si="50"/>
        <v>3.0000004917383194E-3</v>
      </c>
      <c r="M111" s="93"/>
      <c r="N111" s="93">
        <v>5081787.13</v>
      </c>
      <c r="O111" s="106">
        <f>SUM(O105:O110)</f>
        <v>5081787.1260000002</v>
      </c>
      <c r="P111" s="106">
        <f>+N111-O111</f>
        <v>3.9999997243285179E-3</v>
      </c>
      <c r="R111" s="93"/>
      <c r="S111" s="93">
        <v>5303540.4800000004</v>
      </c>
      <c r="T111" s="106">
        <f>SUM(T105:T110)</f>
        <v>5303540.4749999996</v>
      </c>
      <c r="U111" s="106">
        <f>+S111-T111</f>
        <v>5.0000008195638657E-3</v>
      </c>
      <c r="W111" s="93"/>
      <c r="X111" s="93">
        <v>5024365.55</v>
      </c>
      <c r="Y111" s="106">
        <f>SUM(Y105:Y110)</f>
        <v>5024365.551</v>
      </c>
      <c r="Z111" s="106">
        <f>+X111-Y111</f>
        <v>-1.0000001639127731E-3</v>
      </c>
      <c r="AB111" s="93"/>
      <c r="AC111" s="93">
        <v>5435581.9299999997</v>
      </c>
      <c r="AD111" s="106">
        <f>SUM(AD105:AD110)</f>
        <v>5435581.9301549997</v>
      </c>
      <c r="AE111" s="106">
        <f>+AC111-AD111</f>
        <v>-1.5500001609325409E-4</v>
      </c>
      <c r="AG111" s="93"/>
      <c r="AH111" s="93">
        <v>5348260</v>
      </c>
      <c r="AI111" s="111">
        <f>SUM(AI105:AI110)</f>
        <v>5348259.9000000004</v>
      </c>
      <c r="AJ111" s="111">
        <f>+AH111-AI111</f>
        <v>9.999999962747097E-2</v>
      </c>
      <c r="AL111" s="93"/>
      <c r="AM111" s="93">
        <v>5421213.4500000002</v>
      </c>
      <c r="AN111" s="106">
        <f>SUM(AN105:AN110)</f>
        <v>5421213.4545</v>
      </c>
      <c r="AO111" s="106">
        <f>+AM111-AN111</f>
        <v>-4.4999998062849045E-3</v>
      </c>
      <c r="AQ111" s="93"/>
      <c r="AR111" s="93">
        <v>5459829</v>
      </c>
      <c r="AS111" s="111">
        <f>SUM(AS105:AS110)</f>
        <v>5460672.6179999998</v>
      </c>
      <c r="AT111" s="111">
        <f>+AR111*0.1%</f>
        <v>5459.8289999999997</v>
      </c>
      <c r="AU111" s="111">
        <f>+AR111-AS111</f>
        <v>-843.61799999978393</v>
      </c>
      <c r="AW111" s="93"/>
      <c r="AX111" s="122">
        <v>5430033</v>
      </c>
      <c r="AY111" s="111">
        <f>SUM(AY105:AY110)</f>
        <v>5430032.9369999999</v>
      </c>
      <c r="AZ111" s="111">
        <f>+AX111*0.1%</f>
        <v>5430.0330000000004</v>
      </c>
      <c r="BA111" s="111">
        <f>+AX111-AY111</f>
        <v>6.3000000081956387E-2</v>
      </c>
      <c r="BC111" s="93"/>
      <c r="BD111" s="122">
        <v>5440926</v>
      </c>
      <c r="BE111" s="111">
        <f>SUM(BE105:BE110)</f>
        <v>5440926.6675000004</v>
      </c>
      <c r="BF111" s="111">
        <f>+BD111-BE111</f>
        <v>-0.66750000044703484</v>
      </c>
      <c r="BH111" s="93"/>
      <c r="BI111" s="122">
        <v>5427389</v>
      </c>
      <c r="BJ111" s="111">
        <f>SUM(BJ105:BJ110)</f>
        <v>5427389.0564999999</v>
      </c>
      <c r="BK111" s="111">
        <f>+BI111*0.1%</f>
        <v>5427.3890000000001</v>
      </c>
      <c r="BL111" s="111">
        <f>+BI111-BJ111</f>
        <v>-5.6499999947845936E-2</v>
      </c>
      <c r="BN111" s="93"/>
      <c r="BO111" s="122">
        <v>5425184</v>
      </c>
      <c r="BP111" s="111">
        <f>SUM(BP105:BP110)</f>
        <v>5425183.8585000001</v>
      </c>
      <c r="BQ111" s="111">
        <f>+BO111-BP111</f>
        <v>0.14149999991059303</v>
      </c>
    </row>
    <row r="113" spans="33:69" x14ac:dyDescent="0.3">
      <c r="AG113" s="162" t="s">
        <v>340</v>
      </c>
      <c r="AH113" s="162"/>
      <c r="AI113" s="162"/>
      <c r="AJ113" s="162"/>
      <c r="AQ113" s="160" t="s">
        <v>340</v>
      </c>
      <c r="AR113" s="161"/>
      <c r="AS113" s="161"/>
      <c r="AT113" s="161"/>
      <c r="AU113" s="161"/>
      <c r="AW113" s="160" t="s">
        <v>340</v>
      </c>
      <c r="AX113" s="161"/>
      <c r="AY113" s="161"/>
      <c r="AZ113" s="161"/>
      <c r="BA113" s="161"/>
      <c r="BC113" s="162" t="s">
        <v>340</v>
      </c>
      <c r="BD113" s="162"/>
      <c r="BE113" s="162"/>
      <c r="BF113" s="162"/>
      <c r="BH113" s="160" t="s">
        <v>340</v>
      </c>
      <c r="BI113" s="161"/>
      <c r="BJ113" s="161"/>
      <c r="BK113" s="161"/>
      <c r="BL113" s="161"/>
      <c r="BN113" s="162" t="s">
        <v>340</v>
      </c>
      <c r="BO113" s="162"/>
      <c r="BP113" s="162"/>
      <c r="BQ113" s="162"/>
    </row>
  </sheetData>
  <mergeCells count="1184">
    <mergeCell ref="C18:C19"/>
    <mergeCell ref="D18:D19"/>
    <mergeCell ref="E18:E19"/>
    <mergeCell ref="F18:F19"/>
    <mergeCell ref="A16:A17"/>
    <mergeCell ref="F34:F35"/>
    <mergeCell ref="A36:A37"/>
    <mergeCell ref="B36:B37"/>
    <mergeCell ref="C36:C37"/>
    <mergeCell ref="D36:D37"/>
    <mergeCell ref="E36:E37"/>
    <mergeCell ref="F36:F37"/>
    <mergeCell ref="F30:F31"/>
    <mergeCell ref="A32:A33"/>
    <mergeCell ref="B32:B33"/>
    <mergeCell ref="C32:C33"/>
    <mergeCell ref="D32:D33"/>
    <mergeCell ref="E32:E33"/>
    <mergeCell ref="F32:F33"/>
    <mergeCell ref="E30:E31"/>
    <mergeCell ref="D30:D31"/>
    <mergeCell ref="C30:C31"/>
    <mergeCell ref="B30:B31"/>
    <mergeCell ref="A30:A31"/>
    <mergeCell ref="H3:K3"/>
    <mergeCell ref="H2:K2"/>
    <mergeCell ref="H5:K5"/>
    <mergeCell ref="AW113:BA113"/>
    <mergeCell ref="BC113:BF113"/>
    <mergeCell ref="F23:F24"/>
    <mergeCell ref="A27:A28"/>
    <mergeCell ref="B27:B28"/>
    <mergeCell ref="C27:C28"/>
    <mergeCell ref="D27:D28"/>
    <mergeCell ref="E27:E28"/>
    <mergeCell ref="F27:F28"/>
    <mergeCell ref="E23:E24"/>
    <mergeCell ref="D23:D24"/>
    <mergeCell ref="C23:C24"/>
    <mergeCell ref="B23:B24"/>
    <mergeCell ref="A23:A24"/>
    <mergeCell ref="F16:F17"/>
    <mergeCell ref="A18:A19"/>
    <mergeCell ref="B18:B19"/>
    <mergeCell ref="A57:A58"/>
    <mergeCell ref="B57:B58"/>
    <mergeCell ref="C57:C58"/>
    <mergeCell ref="D57:D58"/>
    <mergeCell ref="E57:E58"/>
    <mergeCell ref="F57:F58"/>
    <mergeCell ref="E54:E55"/>
    <mergeCell ref="D54:D55"/>
    <mergeCell ref="C54:C55"/>
    <mergeCell ref="B54:B55"/>
    <mergeCell ref="A54:A55"/>
    <mergeCell ref="F39:F40"/>
    <mergeCell ref="A50:A51"/>
    <mergeCell ref="B50:B51"/>
    <mergeCell ref="C50:C51"/>
    <mergeCell ref="D50:D51"/>
    <mergeCell ref="E50:E51"/>
    <mergeCell ref="F50:F51"/>
    <mergeCell ref="E39:E40"/>
    <mergeCell ref="D39:D40"/>
    <mergeCell ref="C39:C40"/>
    <mergeCell ref="B39:B40"/>
    <mergeCell ref="A39:A40"/>
    <mergeCell ref="F69:F70"/>
    <mergeCell ref="A72:A73"/>
    <mergeCell ref="B72:B73"/>
    <mergeCell ref="C72:C73"/>
    <mergeCell ref="D72:D73"/>
    <mergeCell ref="E72:E73"/>
    <mergeCell ref="F72:F73"/>
    <mergeCell ref="E69:E70"/>
    <mergeCell ref="D69:D70"/>
    <mergeCell ref="C69:C70"/>
    <mergeCell ref="B69:B70"/>
    <mergeCell ref="A69:A70"/>
    <mergeCell ref="A67:A68"/>
    <mergeCell ref="B67:B68"/>
    <mergeCell ref="C67:C68"/>
    <mergeCell ref="D67:D68"/>
    <mergeCell ref="E67:E68"/>
    <mergeCell ref="F67:F68"/>
    <mergeCell ref="F80:F81"/>
    <mergeCell ref="A88:A89"/>
    <mergeCell ref="B88:B89"/>
    <mergeCell ref="C88:C89"/>
    <mergeCell ref="D88:D89"/>
    <mergeCell ref="E88:E89"/>
    <mergeCell ref="F88:F89"/>
    <mergeCell ref="E80:E81"/>
    <mergeCell ref="D80:D81"/>
    <mergeCell ref="C80:C81"/>
    <mergeCell ref="B80:B81"/>
    <mergeCell ref="A80:A81"/>
    <mergeCell ref="F74:F75"/>
    <mergeCell ref="A78:A79"/>
    <mergeCell ref="B78:B79"/>
    <mergeCell ref="C78:C79"/>
    <mergeCell ref="D78:D79"/>
    <mergeCell ref="E78:E79"/>
    <mergeCell ref="F78:F79"/>
    <mergeCell ref="E74:E75"/>
    <mergeCell ref="D74:D75"/>
    <mergeCell ref="C74:C75"/>
    <mergeCell ref="B74:B75"/>
    <mergeCell ref="A74:A75"/>
    <mergeCell ref="F103:F104"/>
    <mergeCell ref="A105:A111"/>
    <mergeCell ref="B106:D106"/>
    <mergeCell ref="B107:D107"/>
    <mergeCell ref="B108:D108"/>
    <mergeCell ref="B109:D109"/>
    <mergeCell ref="B110:D110"/>
    <mergeCell ref="D103:D104"/>
    <mergeCell ref="C103:C104"/>
    <mergeCell ref="B103:B104"/>
    <mergeCell ref="A103:A104"/>
    <mergeCell ref="A98:A99"/>
    <mergeCell ref="B98:B99"/>
    <mergeCell ref="C98:C99"/>
    <mergeCell ref="D98:D99"/>
    <mergeCell ref="E98:E99"/>
    <mergeCell ref="F98:F99"/>
    <mergeCell ref="H50:H51"/>
    <mergeCell ref="I50:I51"/>
    <mergeCell ref="H54:H55"/>
    <mergeCell ref="I54:I55"/>
    <mergeCell ref="H32:H33"/>
    <mergeCell ref="I32:I33"/>
    <mergeCell ref="H34:H35"/>
    <mergeCell ref="I34:I35"/>
    <mergeCell ref="H36:H37"/>
    <mergeCell ref="I36:I37"/>
    <mergeCell ref="H23:H24"/>
    <mergeCell ref="I23:I24"/>
    <mergeCell ref="H27:H28"/>
    <mergeCell ref="I27:I28"/>
    <mergeCell ref="H30:H31"/>
    <mergeCell ref="I30:I31"/>
    <mergeCell ref="A2:F2"/>
    <mergeCell ref="A3:F3"/>
    <mergeCell ref="H16:H17"/>
    <mergeCell ref="I16:I17"/>
    <mergeCell ref="H18:H19"/>
    <mergeCell ref="I18:I19"/>
    <mergeCell ref="E16:E17"/>
    <mergeCell ref="D16:D17"/>
    <mergeCell ref="C16:C17"/>
    <mergeCell ref="B16:B17"/>
    <mergeCell ref="F54:F55"/>
    <mergeCell ref="E34:E35"/>
    <mergeCell ref="D34:D35"/>
    <mergeCell ref="C34:C35"/>
    <mergeCell ref="B34:B35"/>
    <mergeCell ref="A34:A35"/>
    <mergeCell ref="N57:N58"/>
    <mergeCell ref="M67:M68"/>
    <mergeCell ref="N67:N68"/>
    <mergeCell ref="M36:M37"/>
    <mergeCell ref="N36:N37"/>
    <mergeCell ref="M39:M40"/>
    <mergeCell ref="N39:N40"/>
    <mergeCell ref="M50:M51"/>
    <mergeCell ref="N50:N51"/>
    <mergeCell ref="P27:P28"/>
    <mergeCell ref="H103:H104"/>
    <mergeCell ref="I103:I104"/>
    <mergeCell ref="H80:H81"/>
    <mergeCell ref="I80:I81"/>
    <mergeCell ref="H88:H89"/>
    <mergeCell ref="I88:I89"/>
    <mergeCell ref="H98:H99"/>
    <mergeCell ref="I98:I99"/>
    <mergeCell ref="H72:H73"/>
    <mergeCell ref="I72:I73"/>
    <mergeCell ref="H74:H75"/>
    <mergeCell ref="I74:I75"/>
    <mergeCell ref="H78:H79"/>
    <mergeCell ref="I78:I79"/>
    <mergeCell ref="H57:H58"/>
    <mergeCell ref="I57:I58"/>
    <mergeCell ref="H67:H68"/>
    <mergeCell ref="I67:I68"/>
    <mergeCell ref="H69:H70"/>
    <mergeCell ref="I69:I70"/>
    <mergeCell ref="H39:H40"/>
    <mergeCell ref="I39:I40"/>
    <mergeCell ref="M98:M99"/>
    <mergeCell ref="N98:N99"/>
    <mergeCell ref="M30:M31"/>
    <mergeCell ref="N30:N31"/>
    <mergeCell ref="O30:O31"/>
    <mergeCell ref="P30:P31"/>
    <mergeCell ref="M32:M33"/>
    <mergeCell ref="N32:N33"/>
    <mergeCell ref="O32:O33"/>
    <mergeCell ref="P32:P33"/>
    <mergeCell ref="N23:N24"/>
    <mergeCell ref="O23:O24"/>
    <mergeCell ref="P23:P24"/>
    <mergeCell ref="M27:M28"/>
    <mergeCell ref="N27:N28"/>
    <mergeCell ref="O27:O28"/>
    <mergeCell ref="M103:M104"/>
    <mergeCell ref="N103:N104"/>
    <mergeCell ref="M23:M24"/>
    <mergeCell ref="M78:M79"/>
    <mergeCell ref="N78:N79"/>
    <mergeCell ref="M80:M81"/>
    <mergeCell ref="N80:N81"/>
    <mergeCell ref="M88:M89"/>
    <mergeCell ref="N88:N89"/>
    <mergeCell ref="M69:M70"/>
    <mergeCell ref="N69:N70"/>
    <mergeCell ref="M72:M73"/>
    <mergeCell ref="N72:N73"/>
    <mergeCell ref="M74:M75"/>
    <mergeCell ref="N74:N75"/>
    <mergeCell ref="M54:M55"/>
    <mergeCell ref="R74:R75"/>
    <mergeCell ref="R78:R79"/>
    <mergeCell ref="R80:R81"/>
    <mergeCell ref="R67:R68"/>
    <mergeCell ref="R69:R70"/>
    <mergeCell ref="R72:R73"/>
    <mergeCell ref="R50:R51"/>
    <mergeCell ref="R54:R55"/>
    <mergeCell ref="R57:R58"/>
    <mergeCell ref="R34:R35"/>
    <mergeCell ref="R36:R37"/>
    <mergeCell ref="R39:R40"/>
    <mergeCell ref="R27:R28"/>
    <mergeCell ref="R30:R31"/>
    <mergeCell ref="R32:R33"/>
    <mergeCell ref="R16:R17"/>
    <mergeCell ref="R18:R19"/>
    <mergeCell ref="R23:R24"/>
    <mergeCell ref="U74:U75"/>
    <mergeCell ref="U78:U79"/>
    <mergeCell ref="U80:U81"/>
    <mergeCell ref="U67:U68"/>
    <mergeCell ref="U69:U70"/>
    <mergeCell ref="U72:U73"/>
    <mergeCell ref="U50:U51"/>
    <mergeCell ref="U54:U55"/>
    <mergeCell ref="U57:U58"/>
    <mergeCell ref="U34:U35"/>
    <mergeCell ref="U36:U37"/>
    <mergeCell ref="U39:U40"/>
    <mergeCell ref="U27:U28"/>
    <mergeCell ref="U30:U31"/>
    <mergeCell ref="U32:U33"/>
    <mergeCell ref="U16:U17"/>
    <mergeCell ref="U18:U19"/>
    <mergeCell ref="U23:U24"/>
    <mergeCell ref="J34:J35"/>
    <mergeCell ref="K34:K35"/>
    <mergeCell ref="J36:J37"/>
    <mergeCell ref="K36:K37"/>
    <mergeCell ref="J39:J40"/>
    <mergeCell ref="K39:K40"/>
    <mergeCell ref="J27:J28"/>
    <mergeCell ref="K27:K28"/>
    <mergeCell ref="J30:J31"/>
    <mergeCell ref="K30:K31"/>
    <mergeCell ref="J32:J33"/>
    <mergeCell ref="K32:K33"/>
    <mergeCell ref="J16:J17"/>
    <mergeCell ref="K16:K17"/>
    <mergeCell ref="J18:J19"/>
    <mergeCell ref="K18:K19"/>
    <mergeCell ref="J23:J24"/>
    <mergeCell ref="K23:K24"/>
    <mergeCell ref="J74:J75"/>
    <mergeCell ref="K74:K75"/>
    <mergeCell ref="J78:J79"/>
    <mergeCell ref="K78:K79"/>
    <mergeCell ref="J80:J81"/>
    <mergeCell ref="K80:K81"/>
    <mergeCell ref="J67:J68"/>
    <mergeCell ref="K67:K68"/>
    <mergeCell ref="J69:J70"/>
    <mergeCell ref="K69:K70"/>
    <mergeCell ref="J72:J73"/>
    <mergeCell ref="K72:K73"/>
    <mergeCell ref="J50:J51"/>
    <mergeCell ref="K50:K51"/>
    <mergeCell ref="J54:J55"/>
    <mergeCell ref="K54:K55"/>
    <mergeCell ref="J57:J58"/>
    <mergeCell ref="K57:K58"/>
    <mergeCell ref="M2:P2"/>
    <mergeCell ref="M3:P3"/>
    <mergeCell ref="M5:P5"/>
    <mergeCell ref="M16:M17"/>
    <mergeCell ref="N16:N17"/>
    <mergeCell ref="O16:O17"/>
    <mergeCell ref="P16:P17"/>
    <mergeCell ref="P78:P79"/>
    <mergeCell ref="O57:O58"/>
    <mergeCell ref="P57:P58"/>
    <mergeCell ref="O67:O68"/>
    <mergeCell ref="P67:P68"/>
    <mergeCell ref="O69:O70"/>
    <mergeCell ref="P69:P70"/>
    <mergeCell ref="O39:O40"/>
    <mergeCell ref="P39:P40"/>
    <mergeCell ref="O50:O51"/>
    <mergeCell ref="P50:P51"/>
    <mergeCell ref="O54:O55"/>
    <mergeCell ref="P54:P55"/>
    <mergeCell ref="M34:M35"/>
    <mergeCell ref="N34:N35"/>
    <mergeCell ref="O34:O35"/>
    <mergeCell ref="P34:P35"/>
    <mergeCell ref="O36:O37"/>
    <mergeCell ref="P36:P37"/>
    <mergeCell ref="M18:M19"/>
    <mergeCell ref="N18:N19"/>
    <mergeCell ref="O18:O19"/>
    <mergeCell ref="P18:P19"/>
    <mergeCell ref="N54:N55"/>
    <mergeCell ref="M57:M58"/>
    <mergeCell ref="T32:T33"/>
    <mergeCell ref="S34:S35"/>
    <mergeCell ref="T34:T35"/>
    <mergeCell ref="S36:S37"/>
    <mergeCell ref="T36:T37"/>
    <mergeCell ref="O103:O104"/>
    <mergeCell ref="P103:P104"/>
    <mergeCell ref="R2:U2"/>
    <mergeCell ref="R3:U3"/>
    <mergeCell ref="R5:U5"/>
    <mergeCell ref="S16:S17"/>
    <mergeCell ref="T16:T17"/>
    <mergeCell ref="S18:S19"/>
    <mergeCell ref="T18:T19"/>
    <mergeCell ref="S23:S24"/>
    <mergeCell ref="T23:T24"/>
    <mergeCell ref="S27:S28"/>
    <mergeCell ref="T27:T28"/>
    <mergeCell ref="S30:S31"/>
    <mergeCell ref="T30:T31"/>
    <mergeCell ref="S32:S33"/>
    <mergeCell ref="O80:O81"/>
    <mergeCell ref="P80:P81"/>
    <mergeCell ref="O88:O89"/>
    <mergeCell ref="P88:P89"/>
    <mergeCell ref="O98:O99"/>
    <mergeCell ref="P98:P99"/>
    <mergeCell ref="O72:O73"/>
    <mergeCell ref="P72:P73"/>
    <mergeCell ref="O74:O75"/>
    <mergeCell ref="P74:P75"/>
    <mergeCell ref="O78:O79"/>
    <mergeCell ref="S72:S73"/>
    <mergeCell ref="T72:T73"/>
    <mergeCell ref="S74:S75"/>
    <mergeCell ref="T74:T75"/>
    <mergeCell ref="S78:S79"/>
    <mergeCell ref="T78:T79"/>
    <mergeCell ref="S57:S58"/>
    <mergeCell ref="T57:T58"/>
    <mergeCell ref="S67:S68"/>
    <mergeCell ref="T67:T68"/>
    <mergeCell ref="S69:S70"/>
    <mergeCell ref="T69:T70"/>
    <mergeCell ref="S39:S40"/>
    <mergeCell ref="T39:T40"/>
    <mergeCell ref="S50:S51"/>
    <mergeCell ref="T50:T51"/>
    <mergeCell ref="S54:S55"/>
    <mergeCell ref="T54:T55"/>
    <mergeCell ref="W30:W31"/>
    <mergeCell ref="X30:X31"/>
    <mergeCell ref="Y30:Y31"/>
    <mergeCell ref="Z30:Z31"/>
    <mergeCell ref="W32:W33"/>
    <mergeCell ref="X32:X33"/>
    <mergeCell ref="Y32:Y33"/>
    <mergeCell ref="Z32:Z33"/>
    <mergeCell ref="Z23:Z24"/>
    <mergeCell ref="W27:W28"/>
    <mergeCell ref="X27:X28"/>
    <mergeCell ref="Y27:Y28"/>
    <mergeCell ref="Z27:Z28"/>
    <mergeCell ref="S103:S104"/>
    <mergeCell ref="T103:T104"/>
    <mergeCell ref="W2:Z2"/>
    <mergeCell ref="W3:Z3"/>
    <mergeCell ref="W5:Z5"/>
    <mergeCell ref="W16:W17"/>
    <mergeCell ref="X16:X17"/>
    <mergeCell ref="Y16:Y17"/>
    <mergeCell ref="Z16:Z17"/>
    <mergeCell ref="W18:W19"/>
    <mergeCell ref="X18:X19"/>
    <mergeCell ref="Y18:Y19"/>
    <mergeCell ref="Z18:Z19"/>
    <mergeCell ref="W23:W24"/>
    <mergeCell ref="X23:X24"/>
    <mergeCell ref="Y23:Y24"/>
    <mergeCell ref="S80:S81"/>
    <mergeCell ref="T80:T81"/>
    <mergeCell ref="S88:S89"/>
    <mergeCell ref="X54:X55"/>
    <mergeCell ref="Y54:Y55"/>
    <mergeCell ref="Z54:Z55"/>
    <mergeCell ref="W57:W58"/>
    <mergeCell ref="X57:X58"/>
    <mergeCell ref="Y57:Y58"/>
    <mergeCell ref="Z57:Z58"/>
    <mergeCell ref="W39:W40"/>
    <mergeCell ref="X39:X40"/>
    <mergeCell ref="Y39:Y40"/>
    <mergeCell ref="Z39:Z40"/>
    <mergeCell ref="W50:W51"/>
    <mergeCell ref="X50:X51"/>
    <mergeCell ref="Y50:Y51"/>
    <mergeCell ref="Z50:Z51"/>
    <mergeCell ref="W34:W35"/>
    <mergeCell ref="X34:X35"/>
    <mergeCell ref="Y34:Y35"/>
    <mergeCell ref="Z34:Z35"/>
    <mergeCell ref="W36:W37"/>
    <mergeCell ref="X36:X37"/>
    <mergeCell ref="Y36:Y37"/>
    <mergeCell ref="Z36:Z37"/>
    <mergeCell ref="AB2:AE2"/>
    <mergeCell ref="AB3:AE3"/>
    <mergeCell ref="AB5:AE5"/>
    <mergeCell ref="AB16:AB17"/>
    <mergeCell ref="AC16:AC17"/>
    <mergeCell ref="AD16:AD17"/>
    <mergeCell ref="AE16:AE17"/>
    <mergeCell ref="AB18:AB19"/>
    <mergeCell ref="AC18:AC19"/>
    <mergeCell ref="AD18:AD19"/>
    <mergeCell ref="AE18:AE19"/>
    <mergeCell ref="AB23:AB24"/>
    <mergeCell ref="W88:W89"/>
    <mergeCell ref="X88:X89"/>
    <mergeCell ref="Y88:Y89"/>
    <mergeCell ref="Z88:Z89"/>
    <mergeCell ref="W98:W99"/>
    <mergeCell ref="X98:X99"/>
    <mergeCell ref="Y98:Y99"/>
    <mergeCell ref="Z98:Z99"/>
    <mergeCell ref="W78:W79"/>
    <mergeCell ref="X78:X79"/>
    <mergeCell ref="Y78:Y79"/>
    <mergeCell ref="Z78:Z79"/>
    <mergeCell ref="W80:W81"/>
    <mergeCell ref="X80:X81"/>
    <mergeCell ref="Y80:Y81"/>
    <mergeCell ref="Z80:Z81"/>
    <mergeCell ref="W72:W73"/>
    <mergeCell ref="X72:X73"/>
    <mergeCell ref="Y72:Y73"/>
    <mergeCell ref="Z72:Z73"/>
    <mergeCell ref="AB30:AB31"/>
    <mergeCell ref="AC30:AC31"/>
    <mergeCell ref="AD30:AD31"/>
    <mergeCell ref="AE30:AE31"/>
    <mergeCell ref="AB32:AB33"/>
    <mergeCell ref="AC32:AC33"/>
    <mergeCell ref="AD32:AD33"/>
    <mergeCell ref="AE32:AE33"/>
    <mergeCell ref="AC23:AC24"/>
    <mergeCell ref="AD23:AD24"/>
    <mergeCell ref="AE23:AE24"/>
    <mergeCell ref="AB27:AB28"/>
    <mergeCell ref="AC27:AC28"/>
    <mergeCell ref="AD27:AD28"/>
    <mergeCell ref="AE27:AE28"/>
    <mergeCell ref="W103:W104"/>
    <mergeCell ref="X103:X104"/>
    <mergeCell ref="Y103:Y104"/>
    <mergeCell ref="Z103:Z104"/>
    <mergeCell ref="W74:W75"/>
    <mergeCell ref="X74:X75"/>
    <mergeCell ref="Y74:Y75"/>
    <mergeCell ref="Z74:Z75"/>
    <mergeCell ref="W67:W68"/>
    <mergeCell ref="X67:X68"/>
    <mergeCell ref="Y67:Y68"/>
    <mergeCell ref="Z67:Z68"/>
    <mergeCell ref="W69:W70"/>
    <mergeCell ref="X69:X70"/>
    <mergeCell ref="Y69:Y70"/>
    <mergeCell ref="Z69:Z70"/>
    <mergeCell ref="W54:W55"/>
    <mergeCell ref="AC54:AC55"/>
    <mergeCell ref="AD54:AD55"/>
    <mergeCell ref="AE54:AE55"/>
    <mergeCell ref="AB57:AB58"/>
    <mergeCell ref="AC57:AC58"/>
    <mergeCell ref="AD57:AD58"/>
    <mergeCell ref="AE57:AE58"/>
    <mergeCell ref="AB39:AB40"/>
    <mergeCell ref="AC39:AC40"/>
    <mergeCell ref="AD39:AD40"/>
    <mergeCell ref="AE39:AE40"/>
    <mergeCell ref="AB50:AB51"/>
    <mergeCell ref="AC50:AC51"/>
    <mergeCell ref="AD50:AD51"/>
    <mergeCell ref="AE50:AE51"/>
    <mergeCell ref="AB34:AB35"/>
    <mergeCell ref="AC34:AC35"/>
    <mergeCell ref="AD34:AD35"/>
    <mergeCell ref="AE34:AE35"/>
    <mergeCell ref="AB36:AB37"/>
    <mergeCell ref="AC36:AC37"/>
    <mergeCell ref="AD36:AD37"/>
    <mergeCell ref="AE36:AE37"/>
    <mergeCell ref="AG2:AJ2"/>
    <mergeCell ref="AG3:AJ3"/>
    <mergeCell ref="AG5:AJ5"/>
    <mergeCell ref="AG16:AG17"/>
    <mergeCell ref="AH16:AH17"/>
    <mergeCell ref="AI16:AI17"/>
    <mergeCell ref="AJ16:AJ17"/>
    <mergeCell ref="AG18:AG19"/>
    <mergeCell ref="AH18:AH19"/>
    <mergeCell ref="AI18:AI19"/>
    <mergeCell ref="AJ18:AJ19"/>
    <mergeCell ref="AG23:AG24"/>
    <mergeCell ref="AB88:AB89"/>
    <mergeCell ref="AC88:AC89"/>
    <mergeCell ref="AD88:AD89"/>
    <mergeCell ref="AE88:AE89"/>
    <mergeCell ref="AB98:AB99"/>
    <mergeCell ref="AC98:AC99"/>
    <mergeCell ref="AD98:AD99"/>
    <mergeCell ref="AE98:AE99"/>
    <mergeCell ref="AB78:AB79"/>
    <mergeCell ref="AC78:AC79"/>
    <mergeCell ref="AD78:AD79"/>
    <mergeCell ref="AE78:AE79"/>
    <mergeCell ref="AB80:AB81"/>
    <mergeCell ref="AC80:AC81"/>
    <mergeCell ref="AD80:AD81"/>
    <mergeCell ref="AE80:AE81"/>
    <mergeCell ref="AB72:AB73"/>
    <mergeCell ref="AC72:AC73"/>
    <mergeCell ref="AD72:AD73"/>
    <mergeCell ref="AE72:AE73"/>
    <mergeCell ref="AG30:AG31"/>
    <mergeCell ref="AH30:AH31"/>
    <mergeCell ref="AI30:AI31"/>
    <mergeCell ref="AJ30:AJ31"/>
    <mergeCell ref="AG32:AG33"/>
    <mergeCell ref="AH32:AH33"/>
    <mergeCell ref="AI32:AI33"/>
    <mergeCell ref="AJ32:AJ33"/>
    <mergeCell ref="AH23:AH24"/>
    <mergeCell ref="AI23:AI24"/>
    <mergeCell ref="AJ23:AJ24"/>
    <mergeCell ref="AG27:AG28"/>
    <mergeCell ref="AH27:AH28"/>
    <mergeCell ref="AI27:AI28"/>
    <mergeCell ref="AJ27:AJ28"/>
    <mergeCell ref="AB103:AB104"/>
    <mergeCell ref="AC103:AC104"/>
    <mergeCell ref="AD103:AD104"/>
    <mergeCell ref="AE103:AE104"/>
    <mergeCell ref="AB74:AB75"/>
    <mergeCell ref="AC74:AC75"/>
    <mergeCell ref="AD74:AD75"/>
    <mergeCell ref="AE74:AE75"/>
    <mergeCell ref="AB67:AB68"/>
    <mergeCell ref="AC67:AC68"/>
    <mergeCell ref="AD67:AD68"/>
    <mergeCell ref="AE67:AE68"/>
    <mergeCell ref="AB69:AB70"/>
    <mergeCell ref="AC69:AC70"/>
    <mergeCell ref="AD69:AD70"/>
    <mergeCell ref="AE69:AE70"/>
    <mergeCell ref="AB54:AB55"/>
    <mergeCell ref="AH54:AH55"/>
    <mergeCell ref="AI54:AI55"/>
    <mergeCell ref="AJ54:AJ55"/>
    <mergeCell ref="AG57:AG58"/>
    <mergeCell ref="AH57:AH58"/>
    <mergeCell ref="AI57:AI58"/>
    <mergeCell ref="AJ57:AJ58"/>
    <mergeCell ref="AG39:AG40"/>
    <mergeCell ref="AH39:AH40"/>
    <mergeCell ref="AI39:AI40"/>
    <mergeCell ref="AJ39:AJ40"/>
    <mergeCell ref="AG50:AG51"/>
    <mergeCell ref="AH50:AH51"/>
    <mergeCell ref="AI50:AI51"/>
    <mergeCell ref="AJ50:AJ51"/>
    <mergeCell ref="AG34:AG35"/>
    <mergeCell ref="AH34:AH35"/>
    <mergeCell ref="AI34:AI35"/>
    <mergeCell ref="AJ34:AJ35"/>
    <mergeCell ref="AG36:AG37"/>
    <mergeCell ref="AH36:AH37"/>
    <mergeCell ref="AI36:AI37"/>
    <mergeCell ref="AJ36:AJ37"/>
    <mergeCell ref="AL2:AO2"/>
    <mergeCell ref="AL3:AO3"/>
    <mergeCell ref="AL5:AO5"/>
    <mergeCell ref="AL16:AL17"/>
    <mergeCell ref="AM16:AM17"/>
    <mergeCell ref="AN16:AN17"/>
    <mergeCell ref="AO16:AO17"/>
    <mergeCell ref="AL18:AL19"/>
    <mergeCell ref="AM18:AM19"/>
    <mergeCell ref="AN18:AN19"/>
    <mergeCell ref="AO18:AO19"/>
    <mergeCell ref="AL23:AL24"/>
    <mergeCell ref="AG88:AG89"/>
    <mergeCell ref="AH88:AH89"/>
    <mergeCell ref="AI88:AI89"/>
    <mergeCell ref="AJ88:AJ89"/>
    <mergeCell ref="AG98:AG99"/>
    <mergeCell ref="AH98:AH99"/>
    <mergeCell ref="AI98:AI99"/>
    <mergeCell ref="AJ98:AJ99"/>
    <mergeCell ref="AG78:AG79"/>
    <mergeCell ref="AH78:AH79"/>
    <mergeCell ref="AI78:AI79"/>
    <mergeCell ref="AJ78:AJ79"/>
    <mergeCell ref="AG80:AG81"/>
    <mergeCell ref="AH80:AH81"/>
    <mergeCell ref="AI80:AI81"/>
    <mergeCell ref="AJ80:AJ81"/>
    <mergeCell ref="AG72:AG73"/>
    <mergeCell ref="AH72:AH73"/>
    <mergeCell ref="AI72:AI73"/>
    <mergeCell ref="AJ72:AJ73"/>
    <mergeCell ref="AL30:AL31"/>
    <mergeCell ref="AM30:AM31"/>
    <mergeCell ref="AN30:AN31"/>
    <mergeCell ref="AO30:AO31"/>
    <mergeCell ref="AL32:AL33"/>
    <mergeCell ref="AM32:AM33"/>
    <mergeCell ref="AN32:AN33"/>
    <mergeCell ref="AO32:AO33"/>
    <mergeCell ref="AM23:AM24"/>
    <mergeCell ref="AN23:AN24"/>
    <mergeCell ref="AO23:AO24"/>
    <mergeCell ref="AL27:AL28"/>
    <mergeCell ref="AM27:AM28"/>
    <mergeCell ref="AN27:AN28"/>
    <mergeCell ref="AO27:AO28"/>
    <mergeCell ref="AG103:AG104"/>
    <mergeCell ref="AH103:AH104"/>
    <mergeCell ref="AI103:AI104"/>
    <mergeCell ref="AJ103:AJ104"/>
    <mergeCell ref="AG74:AG75"/>
    <mergeCell ref="AH74:AH75"/>
    <mergeCell ref="AI74:AI75"/>
    <mergeCell ref="AJ74:AJ75"/>
    <mergeCell ref="AG67:AG68"/>
    <mergeCell ref="AH67:AH68"/>
    <mergeCell ref="AI67:AI68"/>
    <mergeCell ref="AJ67:AJ68"/>
    <mergeCell ref="AG69:AG70"/>
    <mergeCell ref="AH69:AH70"/>
    <mergeCell ref="AI69:AI70"/>
    <mergeCell ref="AJ69:AJ70"/>
    <mergeCell ref="AG54:AG55"/>
    <mergeCell ref="AM54:AM55"/>
    <mergeCell ref="AN54:AN55"/>
    <mergeCell ref="AO54:AO55"/>
    <mergeCell ref="AL57:AL58"/>
    <mergeCell ref="AM57:AM58"/>
    <mergeCell ref="AN57:AN58"/>
    <mergeCell ref="AO57:AO58"/>
    <mergeCell ref="AL39:AL40"/>
    <mergeCell ref="AM39:AM40"/>
    <mergeCell ref="AN39:AN40"/>
    <mergeCell ref="AO39:AO40"/>
    <mergeCell ref="AL50:AL51"/>
    <mergeCell ref="AM50:AM51"/>
    <mergeCell ref="AN50:AN51"/>
    <mergeCell ref="AO50:AO51"/>
    <mergeCell ref="AL34:AL35"/>
    <mergeCell ref="AM34:AM35"/>
    <mergeCell ref="AN34:AN35"/>
    <mergeCell ref="AO34:AO35"/>
    <mergeCell ref="AL36:AL37"/>
    <mergeCell ref="AM36:AM37"/>
    <mergeCell ref="AN36:AN37"/>
    <mergeCell ref="AO36:AO37"/>
    <mergeCell ref="AQ2:AU2"/>
    <mergeCell ref="AQ3:AU3"/>
    <mergeCell ref="AQ5:AU5"/>
    <mergeCell ref="AQ16:AQ17"/>
    <mergeCell ref="AR16:AR17"/>
    <mergeCell ref="AS16:AS17"/>
    <mergeCell ref="AU16:AU17"/>
    <mergeCell ref="AQ18:AQ19"/>
    <mergeCell ref="AR18:AR19"/>
    <mergeCell ref="AS18:AS19"/>
    <mergeCell ref="AU18:AU19"/>
    <mergeCell ref="AQ23:AQ24"/>
    <mergeCell ref="AL88:AL89"/>
    <mergeCell ref="AM88:AM89"/>
    <mergeCell ref="AN88:AN89"/>
    <mergeCell ref="AO88:AO89"/>
    <mergeCell ref="AL98:AL99"/>
    <mergeCell ref="AM98:AM99"/>
    <mergeCell ref="AN98:AN99"/>
    <mergeCell ref="AO98:AO99"/>
    <mergeCell ref="AL78:AL79"/>
    <mergeCell ref="AM78:AM79"/>
    <mergeCell ref="AN78:AN79"/>
    <mergeCell ref="AO78:AO79"/>
    <mergeCell ref="AL80:AL81"/>
    <mergeCell ref="AM80:AM81"/>
    <mergeCell ref="AN80:AN81"/>
    <mergeCell ref="AO80:AO81"/>
    <mergeCell ref="AL72:AL73"/>
    <mergeCell ref="AM72:AM73"/>
    <mergeCell ref="AN72:AN73"/>
    <mergeCell ref="AO72:AO73"/>
    <mergeCell ref="AQ30:AQ31"/>
    <mergeCell ref="AR30:AR31"/>
    <mergeCell ref="AS30:AS31"/>
    <mergeCell ref="AU30:AU31"/>
    <mergeCell ref="AQ32:AQ33"/>
    <mergeCell ref="AR32:AR33"/>
    <mergeCell ref="AS32:AS33"/>
    <mergeCell ref="AU32:AU33"/>
    <mergeCell ref="AR23:AR24"/>
    <mergeCell ref="AS23:AS24"/>
    <mergeCell ref="AU23:AU24"/>
    <mergeCell ref="AQ27:AQ28"/>
    <mergeCell ref="AR27:AR28"/>
    <mergeCell ref="AS27:AS28"/>
    <mergeCell ref="AU27:AU28"/>
    <mergeCell ref="AL103:AL104"/>
    <mergeCell ref="AM103:AM104"/>
    <mergeCell ref="AN103:AN104"/>
    <mergeCell ref="AO103:AO104"/>
    <mergeCell ref="AL74:AL75"/>
    <mergeCell ref="AM74:AM75"/>
    <mergeCell ref="AN74:AN75"/>
    <mergeCell ref="AO74:AO75"/>
    <mergeCell ref="AL67:AL68"/>
    <mergeCell ref="AM67:AM68"/>
    <mergeCell ref="AN67:AN68"/>
    <mergeCell ref="AO67:AO68"/>
    <mergeCell ref="AL69:AL70"/>
    <mergeCell ref="AM69:AM70"/>
    <mergeCell ref="AN69:AN70"/>
    <mergeCell ref="AO69:AO70"/>
    <mergeCell ref="AL54:AL55"/>
    <mergeCell ref="AR54:AR55"/>
    <mergeCell ref="AS54:AS55"/>
    <mergeCell ref="AU54:AU55"/>
    <mergeCell ref="AQ57:AQ58"/>
    <mergeCell ref="AR57:AR58"/>
    <mergeCell ref="AS57:AS58"/>
    <mergeCell ref="AU57:AU58"/>
    <mergeCell ref="AQ39:AQ40"/>
    <mergeCell ref="AR39:AR40"/>
    <mergeCell ref="AS39:AS40"/>
    <mergeCell ref="AU39:AU40"/>
    <mergeCell ref="AQ50:AQ51"/>
    <mergeCell ref="AR50:AR51"/>
    <mergeCell ref="AS50:AS51"/>
    <mergeCell ref="AU50:AU51"/>
    <mergeCell ref="AQ34:AQ35"/>
    <mergeCell ref="AR34:AR35"/>
    <mergeCell ref="AS34:AS35"/>
    <mergeCell ref="AU34:AU35"/>
    <mergeCell ref="AQ36:AQ37"/>
    <mergeCell ref="AR36:AR37"/>
    <mergeCell ref="AS36:AS37"/>
    <mergeCell ref="AU36:AU37"/>
    <mergeCell ref="AW2:BA2"/>
    <mergeCell ref="AW3:BA3"/>
    <mergeCell ref="AW5:BA5"/>
    <mergeCell ref="AW16:AW17"/>
    <mergeCell ref="AX16:AX17"/>
    <mergeCell ref="AY16:AY17"/>
    <mergeCell ref="BA16:BA17"/>
    <mergeCell ref="AW18:AW19"/>
    <mergeCell ref="AX18:AX19"/>
    <mergeCell ref="AY18:AY19"/>
    <mergeCell ref="BA18:BA19"/>
    <mergeCell ref="AW23:AW24"/>
    <mergeCell ref="AQ88:AQ89"/>
    <mergeCell ref="AR88:AR89"/>
    <mergeCell ref="AS88:AS89"/>
    <mergeCell ref="AU88:AU89"/>
    <mergeCell ref="AQ98:AQ99"/>
    <mergeCell ref="AR98:AR99"/>
    <mergeCell ref="AS98:AS99"/>
    <mergeCell ref="AU98:AU99"/>
    <mergeCell ref="AQ78:AQ79"/>
    <mergeCell ref="AR78:AR79"/>
    <mergeCell ref="AS78:AS79"/>
    <mergeCell ref="AU78:AU79"/>
    <mergeCell ref="AQ80:AQ81"/>
    <mergeCell ref="AR80:AR81"/>
    <mergeCell ref="AS80:AS81"/>
    <mergeCell ref="AU80:AU81"/>
    <mergeCell ref="AQ72:AQ73"/>
    <mergeCell ref="AR72:AR73"/>
    <mergeCell ref="AS72:AS73"/>
    <mergeCell ref="AU72:AU73"/>
    <mergeCell ref="AW30:AW31"/>
    <mergeCell ref="AX30:AX31"/>
    <mergeCell ref="AY30:AY31"/>
    <mergeCell ref="BA30:BA31"/>
    <mergeCell ref="AW32:AW33"/>
    <mergeCell ref="AX32:AX33"/>
    <mergeCell ref="AY32:AY33"/>
    <mergeCell ref="BA32:BA33"/>
    <mergeCell ref="AX23:AX24"/>
    <mergeCell ref="AY23:AY24"/>
    <mergeCell ref="BA23:BA24"/>
    <mergeCell ref="AW27:AW28"/>
    <mergeCell ref="AX27:AX28"/>
    <mergeCell ref="AY27:AY28"/>
    <mergeCell ref="BA27:BA28"/>
    <mergeCell ref="AQ103:AQ104"/>
    <mergeCell ref="AR103:AR104"/>
    <mergeCell ref="AS103:AS104"/>
    <mergeCell ref="AU103:AU104"/>
    <mergeCell ref="AQ74:AQ75"/>
    <mergeCell ref="AR74:AR75"/>
    <mergeCell ref="AS74:AS75"/>
    <mergeCell ref="AU74:AU75"/>
    <mergeCell ref="AQ67:AQ68"/>
    <mergeCell ref="AR67:AR68"/>
    <mergeCell ref="AS67:AS68"/>
    <mergeCell ref="AU67:AU68"/>
    <mergeCell ref="AQ69:AQ70"/>
    <mergeCell ref="AR69:AR70"/>
    <mergeCell ref="AS69:AS70"/>
    <mergeCell ref="AU69:AU70"/>
    <mergeCell ref="AQ54:AQ55"/>
    <mergeCell ref="AX54:AX55"/>
    <mergeCell ref="AY54:AY55"/>
    <mergeCell ref="BA54:BA55"/>
    <mergeCell ref="AW57:AW58"/>
    <mergeCell ref="AX57:AX58"/>
    <mergeCell ref="AY57:AY58"/>
    <mergeCell ref="BA57:BA58"/>
    <mergeCell ref="AW39:AW40"/>
    <mergeCell ref="AX39:AX40"/>
    <mergeCell ref="AY39:AY40"/>
    <mergeCell ref="BA39:BA40"/>
    <mergeCell ref="AW50:AW51"/>
    <mergeCell ref="AX50:AX51"/>
    <mergeCell ref="AY50:AY51"/>
    <mergeCell ref="BA50:BA51"/>
    <mergeCell ref="AW34:AW35"/>
    <mergeCell ref="AX34:AX35"/>
    <mergeCell ref="AY34:AY35"/>
    <mergeCell ref="BA34:BA35"/>
    <mergeCell ref="AW36:AW37"/>
    <mergeCell ref="AX36:AX37"/>
    <mergeCell ref="AY36:AY37"/>
    <mergeCell ref="BA36:BA37"/>
    <mergeCell ref="BC2:BF2"/>
    <mergeCell ref="BC3:BF3"/>
    <mergeCell ref="BC5:BF5"/>
    <mergeCell ref="BC16:BC17"/>
    <mergeCell ref="BD16:BD17"/>
    <mergeCell ref="BE16:BE17"/>
    <mergeCell ref="BF16:BF17"/>
    <mergeCell ref="BC18:BC19"/>
    <mergeCell ref="BD18:BD19"/>
    <mergeCell ref="BE18:BE19"/>
    <mergeCell ref="BF18:BF19"/>
    <mergeCell ref="BC23:BC24"/>
    <mergeCell ref="AW88:AW89"/>
    <mergeCell ref="AX88:AX89"/>
    <mergeCell ref="AY88:AY89"/>
    <mergeCell ref="BA88:BA89"/>
    <mergeCell ref="AW98:AW99"/>
    <mergeCell ref="AX98:AX99"/>
    <mergeCell ref="AY98:AY99"/>
    <mergeCell ref="BA98:BA99"/>
    <mergeCell ref="AW78:AW79"/>
    <mergeCell ref="AX78:AX79"/>
    <mergeCell ref="AY78:AY79"/>
    <mergeCell ref="BA78:BA79"/>
    <mergeCell ref="AW80:AW81"/>
    <mergeCell ref="AX80:AX81"/>
    <mergeCell ref="AY80:AY81"/>
    <mergeCell ref="BA80:BA81"/>
    <mergeCell ref="AW72:AW73"/>
    <mergeCell ref="AX72:AX73"/>
    <mergeCell ref="AY72:AY73"/>
    <mergeCell ref="BA72:BA73"/>
    <mergeCell ref="BC30:BC31"/>
    <mergeCell ref="BD30:BD31"/>
    <mergeCell ref="BE30:BE31"/>
    <mergeCell ref="BF30:BF31"/>
    <mergeCell ref="BC32:BC33"/>
    <mergeCell ref="BD32:BD33"/>
    <mergeCell ref="BE32:BE33"/>
    <mergeCell ref="BF32:BF33"/>
    <mergeCell ref="BD23:BD24"/>
    <mergeCell ref="BE23:BE24"/>
    <mergeCell ref="BF23:BF24"/>
    <mergeCell ref="BC27:BC28"/>
    <mergeCell ref="BD27:BD28"/>
    <mergeCell ref="BE27:BE28"/>
    <mergeCell ref="BF27:BF28"/>
    <mergeCell ref="AW103:AW104"/>
    <mergeCell ref="AX103:AX104"/>
    <mergeCell ref="AY103:AY104"/>
    <mergeCell ref="BA103:BA104"/>
    <mergeCell ref="AW74:AW75"/>
    <mergeCell ref="AX74:AX75"/>
    <mergeCell ref="AY74:AY75"/>
    <mergeCell ref="BA74:BA75"/>
    <mergeCell ref="AW67:AW68"/>
    <mergeCell ref="AX67:AX68"/>
    <mergeCell ref="AY67:AY68"/>
    <mergeCell ref="BA67:BA68"/>
    <mergeCell ref="AW69:AW70"/>
    <mergeCell ref="AX69:AX70"/>
    <mergeCell ref="AY69:AY70"/>
    <mergeCell ref="BA69:BA70"/>
    <mergeCell ref="AW54:AW55"/>
    <mergeCell ref="BC54:BC55"/>
    <mergeCell ref="BD54:BD55"/>
    <mergeCell ref="BE54:BE55"/>
    <mergeCell ref="BF54:BF55"/>
    <mergeCell ref="BC57:BC58"/>
    <mergeCell ref="BD57:BD58"/>
    <mergeCell ref="BE57:BE58"/>
    <mergeCell ref="BF57:BF58"/>
    <mergeCell ref="BC39:BC40"/>
    <mergeCell ref="BD39:BD40"/>
    <mergeCell ref="BE39:BE40"/>
    <mergeCell ref="BF39:BF40"/>
    <mergeCell ref="BC50:BC51"/>
    <mergeCell ref="BD50:BD51"/>
    <mergeCell ref="BE50:BE51"/>
    <mergeCell ref="BF50:BF51"/>
    <mergeCell ref="BC34:BC35"/>
    <mergeCell ref="BD34:BD35"/>
    <mergeCell ref="BE34:BE35"/>
    <mergeCell ref="BF34:BF35"/>
    <mergeCell ref="BC36:BC37"/>
    <mergeCell ref="BD36:BD37"/>
    <mergeCell ref="BE36:BE37"/>
    <mergeCell ref="BF36:BF37"/>
    <mergeCell ref="BC80:BC81"/>
    <mergeCell ref="BD80:BD81"/>
    <mergeCell ref="BE80:BE81"/>
    <mergeCell ref="BF80:BF81"/>
    <mergeCell ref="BC72:BC73"/>
    <mergeCell ref="BD72:BD73"/>
    <mergeCell ref="BE72:BE73"/>
    <mergeCell ref="BF72:BF73"/>
    <mergeCell ref="BC74:BC75"/>
    <mergeCell ref="BD74:BD75"/>
    <mergeCell ref="BE74:BE75"/>
    <mergeCell ref="BF74:BF75"/>
    <mergeCell ref="BC67:BC68"/>
    <mergeCell ref="BD67:BD68"/>
    <mergeCell ref="BE67:BE68"/>
    <mergeCell ref="BF67:BF68"/>
    <mergeCell ref="BC69:BC70"/>
    <mergeCell ref="BD69:BD70"/>
    <mergeCell ref="BE69:BE70"/>
    <mergeCell ref="BF69:BF70"/>
    <mergeCell ref="BI23:BI24"/>
    <mergeCell ref="BJ23:BJ24"/>
    <mergeCell ref="BL23:BL24"/>
    <mergeCell ref="BH27:BH28"/>
    <mergeCell ref="BI27:BI28"/>
    <mergeCell ref="BJ27:BJ28"/>
    <mergeCell ref="BL27:BL28"/>
    <mergeCell ref="BC103:BC104"/>
    <mergeCell ref="BD103:BD104"/>
    <mergeCell ref="BE103:BE104"/>
    <mergeCell ref="BF103:BF104"/>
    <mergeCell ref="BH2:BL2"/>
    <mergeCell ref="BH3:BL3"/>
    <mergeCell ref="BH5:BL5"/>
    <mergeCell ref="BH16:BH17"/>
    <mergeCell ref="BI16:BI17"/>
    <mergeCell ref="BJ16:BJ17"/>
    <mergeCell ref="BL16:BL17"/>
    <mergeCell ref="BH18:BH19"/>
    <mergeCell ref="BI18:BI19"/>
    <mergeCell ref="BJ18:BJ19"/>
    <mergeCell ref="BL18:BL19"/>
    <mergeCell ref="BH23:BH24"/>
    <mergeCell ref="BC88:BC89"/>
    <mergeCell ref="BD88:BD89"/>
    <mergeCell ref="BE88:BE89"/>
    <mergeCell ref="BF88:BF89"/>
    <mergeCell ref="BC98:BC99"/>
    <mergeCell ref="BD98:BD99"/>
    <mergeCell ref="BE98:BE99"/>
    <mergeCell ref="BF98:BF99"/>
    <mergeCell ref="BC78:BC79"/>
    <mergeCell ref="BH39:BH40"/>
    <mergeCell ref="BI39:BI40"/>
    <mergeCell ref="BJ39:BJ40"/>
    <mergeCell ref="BL39:BL40"/>
    <mergeCell ref="BH50:BH51"/>
    <mergeCell ref="BI50:BI51"/>
    <mergeCell ref="BJ50:BJ51"/>
    <mergeCell ref="BL50:BL51"/>
    <mergeCell ref="BH34:BH35"/>
    <mergeCell ref="BI34:BI35"/>
    <mergeCell ref="BJ34:BJ35"/>
    <mergeCell ref="BL34:BL35"/>
    <mergeCell ref="BH36:BH37"/>
    <mergeCell ref="BI36:BI37"/>
    <mergeCell ref="BJ36:BJ37"/>
    <mergeCell ref="BL36:BL37"/>
    <mergeCell ref="BH30:BH31"/>
    <mergeCell ref="BI30:BI31"/>
    <mergeCell ref="BJ30:BJ31"/>
    <mergeCell ref="BL30:BL31"/>
    <mergeCell ref="BH32:BH33"/>
    <mergeCell ref="BI32:BI33"/>
    <mergeCell ref="BJ32:BJ33"/>
    <mergeCell ref="BL32:BL33"/>
    <mergeCell ref="BH72:BH73"/>
    <mergeCell ref="BI72:BI73"/>
    <mergeCell ref="BJ72:BJ73"/>
    <mergeCell ref="BL72:BL73"/>
    <mergeCell ref="BH74:BH75"/>
    <mergeCell ref="BI74:BI75"/>
    <mergeCell ref="BJ74:BJ75"/>
    <mergeCell ref="BL74:BL75"/>
    <mergeCell ref="BH67:BH68"/>
    <mergeCell ref="BI67:BI68"/>
    <mergeCell ref="BJ67:BJ68"/>
    <mergeCell ref="BL67:BL68"/>
    <mergeCell ref="BH69:BH70"/>
    <mergeCell ref="BI69:BI70"/>
    <mergeCell ref="BJ69:BJ70"/>
    <mergeCell ref="BL69:BL70"/>
    <mergeCell ref="BH54:BH55"/>
    <mergeCell ref="BI54:BI55"/>
    <mergeCell ref="BJ54:BJ55"/>
    <mergeCell ref="BL54:BL55"/>
    <mergeCell ref="BH57:BH58"/>
    <mergeCell ref="BI57:BI58"/>
    <mergeCell ref="BJ57:BJ58"/>
    <mergeCell ref="BL57:BL58"/>
    <mergeCell ref="BO23:BO24"/>
    <mergeCell ref="BP23:BP24"/>
    <mergeCell ref="BQ23:BQ24"/>
    <mergeCell ref="BN27:BN28"/>
    <mergeCell ref="BO27:BO28"/>
    <mergeCell ref="BP27:BP28"/>
    <mergeCell ref="BQ27:BQ28"/>
    <mergeCell ref="BH103:BH104"/>
    <mergeCell ref="BI103:BI104"/>
    <mergeCell ref="BJ103:BJ104"/>
    <mergeCell ref="BL103:BL104"/>
    <mergeCell ref="BN2:BQ2"/>
    <mergeCell ref="BN3:BQ3"/>
    <mergeCell ref="BN5:BQ5"/>
    <mergeCell ref="BN16:BN17"/>
    <mergeCell ref="BO16:BO17"/>
    <mergeCell ref="BP16:BP17"/>
    <mergeCell ref="BQ16:BQ17"/>
    <mergeCell ref="BN18:BN19"/>
    <mergeCell ref="BO18:BO19"/>
    <mergeCell ref="BP18:BP19"/>
    <mergeCell ref="BQ18:BQ19"/>
    <mergeCell ref="BN23:BN24"/>
    <mergeCell ref="BH88:BH89"/>
    <mergeCell ref="BI88:BI89"/>
    <mergeCell ref="BJ88:BJ89"/>
    <mergeCell ref="BL88:BL89"/>
    <mergeCell ref="BH98:BH99"/>
    <mergeCell ref="BI98:BI99"/>
    <mergeCell ref="BJ98:BJ99"/>
    <mergeCell ref="BL98:BL99"/>
    <mergeCell ref="BH78:BH79"/>
    <mergeCell ref="BN39:BN40"/>
    <mergeCell ref="BO39:BO40"/>
    <mergeCell ref="BP39:BP40"/>
    <mergeCell ref="BQ39:BQ40"/>
    <mergeCell ref="BN50:BN51"/>
    <mergeCell ref="BO50:BO51"/>
    <mergeCell ref="BP50:BP51"/>
    <mergeCell ref="BQ50:BQ51"/>
    <mergeCell ref="BN34:BN35"/>
    <mergeCell ref="BO34:BO35"/>
    <mergeCell ref="BP34:BP35"/>
    <mergeCell ref="BQ34:BQ35"/>
    <mergeCell ref="BN36:BN37"/>
    <mergeCell ref="BO36:BO37"/>
    <mergeCell ref="BP36:BP37"/>
    <mergeCell ref="BQ36:BQ37"/>
    <mergeCell ref="BN30:BN31"/>
    <mergeCell ref="BO30:BO31"/>
    <mergeCell ref="BP30:BP31"/>
    <mergeCell ref="BQ30:BQ31"/>
    <mergeCell ref="BN32:BN33"/>
    <mergeCell ref="BO32:BO33"/>
    <mergeCell ref="BP32:BP33"/>
    <mergeCell ref="BQ32:BQ33"/>
    <mergeCell ref="BN72:BN73"/>
    <mergeCell ref="BO72:BO73"/>
    <mergeCell ref="BP72:BP73"/>
    <mergeCell ref="BQ72:BQ73"/>
    <mergeCell ref="BN74:BN75"/>
    <mergeCell ref="BO74:BO75"/>
    <mergeCell ref="BP74:BP75"/>
    <mergeCell ref="BQ74:BQ75"/>
    <mergeCell ref="BN67:BN68"/>
    <mergeCell ref="BO67:BO68"/>
    <mergeCell ref="BP67:BP68"/>
    <mergeCell ref="BQ67:BQ68"/>
    <mergeCell ref="BN69:BN70"/>
    <mergeCell ref="BO69:BO70"/>
    <mergeCell ref="BP69:BP70"/>
    <mergeCell ref="BQ69:BQ70"/>
    <mergeCell ref="BN54:BN55"/>
    <mergeCell ref="BO54:BO55"/>
    <mergeCell ref="BP54:BP55"/>
    <mergeCell ref="BQ54:BQ55"/>
    <mergeCell ref="BN57:BN58"/>
    <mergeCell ref="BO57:BO58"/>
    <mergeCell ref="BP57:BP58"/>
    <mergeCell ref="BQ57:BQ58"/>
    <mergeCell ref="BN78:BN79"/>
    <mergeCell ref="BO78:BO79"/>
    <mergeCell ref="BP78:BP79"/>
    <mergeCell ref="BQ78:BQ79"/>
    <mergeCell ref="BN80:BN81"/>
    <mergeCell ref="BO80:BO81"/>
    <mergeCell ref="BP80:BP81"/>
    <mergeCell ref="BQ80:BQ81"/>
    <mergeCell ref="BI78:BI79"/>
    <mergeCell ref="BJ78:BJ79"/>
    <mergeCell ref="BL78:BL79"/>
    <mergeCell ref="BH80:BH81"/>
    <mergeCell ref="BI80:BI81"/>
    <mergeCell ref="BJ80:BJ81"/>
    <mergeCell ref="BL80:BL81"/>
    <mergeCell ref="BD78:BD79"/>
    <mergeCell ref="BE78:BE79"/>
    <mergeCell ref="BF78:BF79"/>
    <mergeCell ref="BH113:BL113"/>
    <mergeCell ref="BN113:BQ113"/>
    <mergeCell ref="AG113:AJ113"/>
    <mergeCell ref="AQ113:AU113"/>
    <mergeCell ref="BN103:BN104"/>
    <mergeCell ref="BO103:BO104"/>
    <mergeCell ref="BP103:BP104"/>
    <mergeCell ref="BQ103:BQ104"/>
    <mergeCell ref="E103:E104"/>
    <mergeCell ref="BN88:BN89"/>
    <mergeCell ref="BO88:BO89"/>
    <mergeCell ref="BP88:BP89"/>
    <mergeCell ref="BQ88:BQ89"/>
    <mergeCell ref="BN98:BN99"/>
    <mergeCell ref="BO98:BO99"/>
    <mergeCell ref="BP98:BP99"/>
    <mergeCell ref="BQ98:BQ99"/>
    <mergeCell ref="T88:T89"/>
    <mergeCell ref="S98:S99"/>
    <mergeCell ref="T98:T99"/>
    <mergeCell ref="J88:J89"/>
    <mergeCell ref="K88:K89"/>
    <mergeCell ref="J98:J99"/>
    <mergeCell ref="K98:K99"/>
    <mergeCell ref="J103:J104"/>
    <mergeCell ref="K103:K104"/>
    <mergeCell ref="U88:U89"/>
    <mergeCell ref="U98:U99"/>
    <mergeCell ref="U103:U104"/>
    <mergeCell ref="R88:R89"/>
    <mergeCell ref="R98:R99"/>
    <mergeCell ref="R103:R104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6"/>
  <sheetViews>
    <sheetView topLeftCell="A13" workbookViewId="0">
      <selection activeCell="K16" sqref="K16"/>
    </sheetView>
  </sheetViews>
  <sheetFormatPr baseColWidth="10" defaultColWidth="11.44140625" defaultRowHeight="14.4" x14ac:dyDescent="0.3"/>
  <cols>
    <col min="1" max="1" width="26.88671875" style="8" customWidth="1"/>
    <col min="2" max="2" width="19.88671875" style="61" customWidth="1"/>
    <col min="3" max="3" width="16.33203125" style="8" customWidth="1"/>
    <col min="4" max="5" width="16.109375" style="8" customWidth="1"/>
    <col min="6" max="6" width="18.5546875" style="8" customWidth="1"/>
    <col min="7" max="7" width="20" style="8" customWidth="1"/>
    <col min="8" max="16384" width="11.44140625" style="8"/>
  </cols>
  <sheetData>
    <row r="1" spans="1:7" x14ac:dyDescent="0.3">
      <c r="A1" s="205" t="s">
        <v>12</v>
      </c>
      <c r="B1" s="205"/>
      <c r="C1" s="205"/>
    </row>
    <row r="2" spans="1:7" x14ac:dyDescent="0.3">
      <c r="A2" s="10" t="s">
        <v>16</v>
      </c>
      <c r="B2" s="59"/>
      <c r="C2" s="25"/>
    </row>
    <row r="3" spans="1:7" s="11" customFormat="1" ht="37.5" customHeight="1" x14ac:dyDescent="0.3">
      <c r="A3" s="14" t="s">
        <v>20</v>
      </c>
      <c r="B3" s="14" t="s">
        <v>81</v>
      </c>
      <c r="C3" s="13"/>
      <c r="D3" s="12"/>
      <c r="E3" s="12"/>
    </row>
    <row r="4" spans="1:7" s="11" customFormat="1" ht="53.25" customHeight="1" x14ac:dyDescent="0.3">
      <c r="A4" s="14" t="s">
        <v>21</v>
      </c>
      <c r="B4" s="14" t="s">
        <v>82</v>
      </c>
      <c r="C4" s="13"/>
      <c r="D4" s="12"/>
      <c r="E4" s="12"/>
    </row>
    <row r="5" spans="1:7" x14ac:dyDescent="0.3">
      <c r="A5" s="25" t="s">
        <v>29</v>
      </c>
      <c r="B5" s="59">
        <v>3862.95</v>
      </c>
      <c r="C5" s="25"/>
    </row>
    <row r="6" spans="1:7" x14ac:dyDescent="0.3">
      <c r="A6" s="25" t="s">
        <v>30</v>
      </c>
      <c r="B6" s="59" t="s">
        <v>31</v>
      </c>
      <c r="C6" s="25"/>
    </row>
    <row r="7" spans="1:7" x14ac:dyDescent="0.3">
      <c r="A7" s="25"/>
      <c r="B7" s="59"/>
      <c r="C7" s="25"/>
    </row>
    <row r="8" spans="1:7" s="32" customFormat="1" ht="48" x14ac:dyDescent="0.3">
      <c r="A8" s="30"/>
      <c r="B8" s="60" t="s">
        <v>32</v>
      </c>
      <c r="C8" s="31" t="s">
        <v>33</v>
      </c>
      <c r="D8" s="31" t="s">
        <v>34</v>
      </c>
      <c r="E8" s="31" t="s">
        <v>35</v>
      </c>
      <c r="F8" s="31" t="s">
        <v>36</v>
      </c>
      <c r="G8" s="31" t="s">
        <v>37</v>
      </c>
    </row>
    <row r="9" spans="1:7" s="36" customFormat="1" ht="28.8" x14ac:dyDescent="0.3">
      <c r="A9" s="33" t="s">
        <v>0</v>
      </c>
      <c r="B9" s="55" t="str">
        <f>+PUNTAJE!B5</f>
        <v>JHON JAIRO GALINDEZ SANTANDER</v>
      </c>
      <c r="C9" s="49">
        <f>+'REV ARITMETICA'!J111</f>
        <v>5047816.0769999996</v>
      </c>
      <c r="D9" s="49">
        <f>+'REV ARITMETICA'!J110</f>
        <v>36620.277000000002</v>
      </c>
      <c r="E9" s="49">
        <f>+C9-D9</f>
        <v>5011195.8</v>
      </c>
      <c r="F9" s="34" t="s">
        <v>38</v>
      </c>
      <c r="G9" s="35">
        <f>+(($D$25*$D$26)/E9)</f>
        <v>149.30314836231304</v>
      </c>
    </row>
    <row r="10" spans="1:7" s="131" customFormat="1" x14ac:dyDescent="0.3">
      <c r="A10" s="52" t="s">
        <v>23</v>
      </c>
      <c r="B10" s="56" t="str">
        <f>+PUNTAJE!B6</f>
        <v>CONALCRETO SAS</v>
      </c>
      <c r="C10" s="53">
        <f>+'REV ARITMETICA'!O111</f>
        <v>5081787.1260000002</v>
      </c>
      <c r="D10" s="53">
        <f>+'REV ARITMETICA'!O110</f>
        <v>36866.726000000002</v>
      </c>
      <c r="E10" s="53">
        <f>+C10-D10</f>
        <v>5044920.4000000004</v>
      </c>
      <c r="F10" s="54" t="s">
        <v>38</v>
      </c>
      <c r="G10" s="19">
        <f>+(($D$25*$D$26)/E10)</f>
        <v>148.30507732094244</v>
      </c>
    </row>
    <row r="11" spans="1:7" s="36" customFormat="1" ht="28.8" x14ac:dyDescent="0.3">
      <c r="A11" s="33" t="s">
        <v>26</v>
      </c>
      <c r="B11" s="55" t="str">
        <f>+PUNTAJE!B7</f>
        <v>RAFAEL EDUARDO GOMEZ GUTIERREZ</v>
      </c>
      <c r="C11" s="49">
        <f>+'REV ARITMETICA'!T111</f>
        <v>5303540.4749999996</v>
      </c>
      <c r="D11" s="49">
        <f>+'REV ARITMETICA'!T110</f>
        <v>38475.474999999999</v>
      </c>
      <c r="E11" s="49">
        <f>+C11-D11</f>
        <v>5265065</v>
      </c>
      <c r="F11" s="34" t="s">
        <v>38</v>
      </c>
      <c r="G11" s="35">
        <f>+(($D$25*$D$26)/E11)</f>
        <v>142.10409748027803</v>
      </c>
    </row>
    <row r="12" spans="1:7" s="36" customFormat="1" ht="28.8" x14ac:dyDescent="0.3">
      <c r="A12" s="132" t="s">
        <v>27</v>
      </c>
      <c r="B12" s="133" t="str">
        <f>+PUNTAJE!B8</f>
        <v>FRANCISCO ROBERTO LOPEZ BENAVIDES</v>
      </c>
      <c r="C12" s="134">
        <f>+'REV ARITMETICA'!Y111</f>
        <v>5024365.551</v>
      </c>
      <c r="D12" s="134">
        <f>+'REV ARITMETICA'!Y110</f>
        <v>36450.151000000005</v>
      </c>
      <c r="E12" s="134">
        <f>+C12-D12</f>
        <v>4987915.4000000004</v>
      </c>
      <c r="F12" s="135" t="s">
        <v>38</v>
      </c>
      <c r="G12" s="136">
        <f>+(($D$25*$D$26)/E12)</f>
        <v>150</v>
      </c>
    </row>
    <row r="13" spans="1:7" s="36" customFormat="1" ht="28.8" x14ac:dyDescent="0.3">
      <c r="A13" s="33" t="s">
        <v>83</v>
      </c>
      <c r="B13" s="56" t="str">
        <f>+PUNTAJE!B9</f>
        <v>CONSORCIO UNAR DCS</v>
      </c>
      <c r="C13" s="53">
        <f>+'REV ARITMETICA'!AD111</f>
        <v>5435581.9301549997</v>
      </c>
      <c r="D13" s="53">
        <f>+'REV ARITMETICA'!AD110</f>
        <v>39433.393155000005</v>
      </c>
      <c r="E13" s="49">
        <f t="shared" ref="E13:E20" si="0">+C13-D13</f>
        <v>5396148.5369999995</v>
      </c>
      <c r="F13" s="54" t="s">
        <v>38</v>
      </c>
      <c r="G13" s="19">
        <f t="shared" ref="G13:G20" si="1">+(($D$25*$D$26)/E13)</f>
        <v>138.65209692985144</v>
      </c>
    </row>
    <row r="14" spans="1:7" s="131" customFormat="1" ht="43.2" x14ac:dyDescent="0.3">
      <c r="A14" s="52" t="s">
        <v>61</v>
      </c>
      <c r="B14" s="56" t="str">
        <f>+PUNTAJE!B10</f>
        <v>SERVICIOS BIOMEDICOS DE NARIÑO SAS</v>
      </c>
      <c r="C14" s="53">
        <f>+'REV ARITMETICA'!AI111</f>
        <v>5348259.9000000004</v>
      </c>
      <c r="D14" s="53">
        <f>+'REV ARITMETICA'!AI110</f>
        <v>38799.9</v>
      </c>
      <c r="E14" s="53">
        <f t="shared" si="0"/>
        <v>5309460</v>
      </c>
      <c r="F14" s="54" t="s">
        <v>38</v>
      </c>
      <c r="G14" s="19">
        <f t="shared" si="1"/>
        <v>140.91589540179228</v>
      </c>
    </row>
    <row r="15" spans="1:7" s="36" customFormat="1" ht="28.8" x14ac:dyDescent="0.3">
      <c r="A15" s="33" t="s">
        <v>84</v>
      </c>
      <c r="B15" s="56" t="str">
        <f>+PUNTAJE!B11</f>
        <v>WRUSSY INGENIEROS SAS</v>
      </c>
      <c r="C15" s="53">
        <f>+'REV ARITMETICA'!AN111</f>
        <v>5421213.4545</v>
      </c>
      <c r="D15" s="53">
        <f>+'REV ARITMETICA'!AN110</f>
        <v>39329.154500000004</v>
      </c>
      <c r="E15" s="49">
        <f t="shared" si="0"/>
        <v>5381884.2999999998</v>
      </c>
      <c r="F15" s="54" t="s">
        <v>38</v>
      </c>
      <c r="G15" s="19">
        <f t="shared" si="1"/>
        <v>139.0195827881324</v>
      </c>
    </row>
    <row r="16" spans="1:7" s="36" customFormat="1" ht="28.8" x14ac:dyDescent="0.3">
      <c r="A16" s="52" t="s">
        <v>85</v>
      </c>
      <c r="B16" s="56" t="str">
        <f>+PUNTAJE!B12</f>
        <v>TRANSFORMAR INGENIEROS SAS</v>
      </c>
      <c r="C16" s="53">
        <v>0</v>
      </c>
      <c r="D16" s="53">
        <v>0</v>
      </c>
      <c r="E16" s="49">
        <f t="shared" si="0"/>
        <v>0</v>
      </c>
      <c r="F16" s="54" t="s">
        <v>38</v>
      </c>
      <c r="G16" s="19">
        <v>0</v>
      </c>
    </row>
    <row r="17" spans="1:7" s="36" customFormat="1" ht="28.8" x14ac:dyDescent="0.3">
      <c r="A17" s="33" t="s">
        <v>86</v>
      </c>
      <c r="B17" s="56" t="str">
        <f>+PUNTAJE!B13</f>
        <v>ALVARO ANDRES CUARTAS ROBAYO</v>
      </c>
      <c r="C17" s="53">
        <v>0</v>
      </c>
      <c r="D17" s="53">
        <v>0</v>
      </c>
      <c r="E17" s="49">
        <f t="shared" si="0"/>
        <v>0</v>
      </c>
      <c r="F17" s="54" t="s">
        <v>38</v>
      </c>
      <c r="G17" s="19">
        <v>0</v>
      </c>
    </row>
    <row r="18" spans="1:7" s="131" customFormat="1" ht="28.8" x14ac:dyDescent="0.3">
      <c r="A18" s="52" t="s">
        <v>69</v>
      </c>
      <c r="B18" s="56" t="str">
        <f>+PUNTAJE!B14</f>
        <v>CONSORCIO SAN JUAN DE PASTO 2022</v>
      </c>
      <c r="C18" s="53">
        <f>+'REV ARITMETICA'!BE111</f>
        <v>5440926.6675000004</v>
      </c>
      <c r="D18" s="53">
        <f>+'REV ARITMETICA'!BE110</f>
        <v>39472.167500000003</v>
      </c>
      <c r="E18" s="53">
        <f t="shared" si="0"/>
        <v>5401454.5</v>
      </c>
      <c r="F18" s="54" t="s">
        <v>38</v>
      </c>
      <c r="G18" s="19">
        <f t="shared" si="1"/>
        <v>138.5158960424456</v>
      </c>
    </row>
    <row r="19" spans="1:7" s="36" customFormat="1" x14ac:dyDescent="0.3">
      <c r="A19" s="33" t="s">
        <v>87</v>
      </c>
      <c r="B19" s="56" t="str">
        <f>+PUNTAJE!B15</f>
        <v>CONSORCIO 3C</v>
      </c>
      <c r="C19" s="53">
        <v>0</v>
      </c>
      <c r="D19" s="53">
        <v>0</v>
      </c>
      <c r="E19" s="49">
        <f t="shared" si="0"/>
        <v>0</v>
      </c>
      <c r="F19" s="54" t="s">
        <v>38</v>
      </c>
      <c r="G19" s="19">
        <v>0</v>
      </c>
    </row>
    <row r="20" spans="1:7" s="36" customFormat="1" x14ac:dyDescent="0.3">
      <c r="A20" s="52" t="s">
        <v>88</v>
      </c>
      <c r="B20" s="56" t="str">
        <f>+PUNTAJE!B16</f>
        <v>CONSORCIO SAN JUAN</v>
      </c>
      <c r="C20" s="53">
        <f>+'REV ARITMETICA'!BP111</f>
        <v>5425183.8585000001</v>
      </c>
      <c r="D20" s="53">
        <f>+'REV ARITMETICA'!BP110</f>
        <v>39357.958500000008</v>
      </c>
      <c r="E20" s="49">
        <f t="shared" si="0"/>
        <v>5385825.9000000004</v>
      </c>
      <c r="F20" s="54" t="s">
        <v>38</v>
      </c>
      <c r="G20" s="19">
        <f t="shared" si="1"/>
        <v>138.91784173714191</v>
      </c>
    </row>
    <row r="21" spans="1:7" s="36" customFormat="1" x14ac:dyDescent="0.3">
      <c r="A21" s="37" t="s">
        <v>39</v>
      </c>
      <c r="B21" s="38"/>
      <c r="C21" s="39"/>
      <c r="D21" s="39"/>
      <c r="E21" s="39"/>
      <c r="F21" s="40"/>
      <c r="G21" s="41"/>
    </row>
    <row r="23" spans="1:7" x14ac:dyDescent="0.3">
      <c r="A23" s="42" t="s">
        <v>40</v>
      </c>
    </row>
    <row r="24" spans="1:7" x14ac:dyDescent="0.3">
      <c r="A24" s="8" t="s">
        <v>41</v>
      </c>
      <c r="B24" s="61" t="s">
        <v>38</v>
      </c>
    </row>
    <row r="25" spans="1:7" x14ac:dyDescent="0.3">
      <c r="A25" s="43" t="s">
        <v>42</v>
      </c>
      <c r="B25" s="206" t="s">
        <v>43</v>
      </c>
      <c r="C25" s="207"/>
      <c r="D25" s="44">
        <v>150</v>
      </c>
    </row>
    <row r="26" spans="1:7" x14ac:dyDescent="0.3">
      <c r="A26" s="43" t="s">
        <v>44</v>
      </c>
      <c r="B26" s="206" t="s">
        <v>45</v>
      </c>
      <c r="C26" s="207"/>
      <c r="D26" s="44">
        <f>+E12</f>
        <v>4987915.4000000004</v>
      </c>
    </row>
  </sheetData>
  <mergeCells count="3">
    <mergeCell ref="A1:C1"/>
    <mergeCell ref="B25:C25"/>
    <mergeCell ref="B26:C26"/>
  </mergeCells>
  <hyperlinks>
    <hyperlink ref="A2" r:id="rId1" xr:uid="{00000000-0004-0000-0300-000000000000}"/>
  </hyperlinks>
  <pageMargins left="0.7" right="0.7" top="0.75" bottom="0.75" header="0.3" footer="0.3"/>
  <pageSetup paperSize="9" orientation="portrait" horizontalDpi="1200" verticalDpi="1200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B498F3-8402-4B27-B6EA-D670AA49F498}">
  <dimension ref="A1:O142"/>
  <sheetViews>
    <sheetView topLeftCell="A15" workbookViewId="0">
      <selection activeCell="E143" sqref="E143"/>
    </sheetView>
  </sheetViews>
  <sheetFormatPr baseColWidth="10" defaultRowHeight="14.4" x14ac:dyDescent="0.3"/>
  <cols>
    <col min="1" max="1" width="2.33203125" customWidth="1"/>
    <col min="2" max="2" width="14.88671875" customWidth="1"/>
    <col min="3" max="3" width="11.77734375" customWidth="1"/>
    <col min="5" max="5" width="13" customWidth="1"/>
    <col min="6" max="6" width="3.5546875" customWidth="1"/>
    <col min="11" max="11" width="3.88671875" customWidth="1"/>
  </cols>
  <sheetData>
    <row r="1" spans="1:10" ht="21" x14ac:dyDescent="0.4">
      <c r="B1" s="123" t="s">
        <v>89</v>
      </c>
      <c r="C1" s="123"/>
    </row>
    <row r="3" spans="1:10" x14ac:dyDescent="0.3">
      <c r="A3" s="129"/>
      <c r="B3" s="124" t="str">
        <f>+PUNTAJE!A5</f>
        <v xml:space="preserve">PROPONENTE 1 </v>
      </c>
      <c r="C3" s="222" t="str">
        <f>+PUNTAJE!B5</f>
        <v>JHON JAIRO GALINDEZ SANTANDER</v>
      </c>
      <c r="D3" s="222"/>
      <c r="E3" s="222"/>
    </row>
    <row r="4" spans="1:10" x14ac:dyDescent="0.3">
      <c r="A4" s="129"/>
      <c r="B4" s="223" t="s">
        <v>7</v>
      </c>
      <c r="C4" s="223"/>
      <c r="D4" s="224"/>
      <c r="E4" s="224"/>
    </row>
    <row r="5" spans="1:10" x14ac:dyDescent="0.3">
      <c r="A5" s="129"/>
      <c r="B5" s="220" t="s">
        <v>353</v>
      </c>
      <c r="C5" s="220"/>
      <c r="D5" s="220"/>
      <c r="E5" s="125">
        <v>30</v>
      </c>
    </row>
    <row r="6" spans="1:10" x14ac:dyDescent="0.3">
      <c r="A6" s="129"/>
      <c r="B6" s="220" t="s">
        <v>354</v>
      </c>
      <c r="C6" s="220"/>
      <c r="D6" s="220"/>
      <c r="E6" s="125">
        <f>+E11+J11</f>
        <v>1297.76</v>
      </c>
    </row>
    <row r="7" spans="1:10" ht="15" thickBot="1" x14ac:dyDescent="0.35">
      <c r="A7" s="129"/>
    </row>
    <row r="8" spans="1:10" x14ac:dyDescent="0.3">
      <c r="A8" s="129"/>
      <c r="B8" s="213" t="s">
        <v>355</v>
      </c>
      <c r="C8" s="214"/>
      <c r="D8" s="214"/>
      <c r="E8" s="215"/>
      <c r="G8" s="213" t="s">
        <v>362</v>
      </c>
      <c r="H8" s="214"/>
      <c r="I8" s="214"/>
      <c r="J8" s="215"/>
    </row>
    <row r="9" spans="1:10" ht="76.2" customHeight="1" x14ac:dyDescent="0.3">
      <c r="A9" s="129"/>
      <c r="B9" s="216" t="s">
        <v>356</v>
      </c>
      <c r="C9" s="217"/>
      <c r="D9" s="217"/>
      <c r="E9" s="218"/>
      <c r="G9" s="216" t="s">
        <v>363</v>
      </c>
      <c r="H9" s="217"/>
      <c r="I9" s="217"/>
      <c r="J9" s="218"/>
    </row>
    <row r="10" spans="1:10" x14ac:dyDescent="0.3">
      <c r="A10" s="129"/>
      <c r="B10" s="219" t="s">
        <v>364</v>
      </c>
      <c r="C10" s="220"/>
      <c r="D10" s="220"/>
      <c r="E10" s="126" t="s">
        <v>7</v>
      </c>
      <c r="G10" s="219" t="s">
        <v>364</v>
      </c>
      <c r="H10" s="220"/>
      <c r="I10" s="220"/>
      <c r="J10" s="126" t="s">
        <v>7</v>
      </c>
    </row>
    <row r="11" spans="1:10" x14ac:dyDescent="0.3">
      <c r="A11" s="129"/>
      <c r="B11" s="219" t="s">
        <v>357</v>
      </c>
      <c r="C11" s="220"/>
      <c r="D11" s="220"/>
      <c r="E11" s="126">
        <v>778.34</v>
      </c>
      <c r="G11" s="219" t="s">
        <v>357</v>
      </c>
      <c r="H11" s="220"/>
      <c r="I11" s="220"/>
      <c r="J11" s="126">
        <v>519.41999999999996</v>
      </c>
    </row>
    <row r="12" spans="1:10" x14ac:dyDescent="0.3">
      <c r="A12" s="129"/>
      <c r="B12" s="219" t="s">
        <v>358</v>
      </c>
      <c r="C12" s="220"/>
      <c r="D12" s="220"/>
      <c r="E12" s="221"/>
      <c r="G12" s="219" t="s">
        <v>358</v>
      </c>
      <c r="H12" s="220"/>
      <c r="I12" s="220"/>
      <c r="J12" s="221"/>
    </row>
    <row r="13" spans="1:10" x14ac:dyDescent="0.3">
      <c r="A13" s="129"/>
      <c r="B13" s="208" t="s">
        <v>359</v>
      </c>
      <c r="C13" s="209"/>
      <c r="D13" s="209"/>
      <c r="E13" s="210"/>
      <c r="G13" s="208" t="s">
        <v>359</v>
      </c>
      <c r="H13" s="209"/>
      <c r="I13" s="209"/>
      <c r="J13" s="210"/>
    </row>
    <row r="14" spans="1:10" x14ac:dyDescent="0.3">
      <c r="A14" s="129"/>
      <c r="B14" s="208" t="s">
        <v>360</v>
      </c>
      <c r="C14" s="209"/>
      <c r="D14" s="209"/>
      <c r="E14" s="210"/>
      <c r="G14" s="208" t="s">
        <v>360</v>
      </c>
      <c r="H14" s="209"/>
      <c r="I14" s="209"/>
      <c r="J14" s="210"/>
    </row>
    <row r="15" spans="1:10" ht="15" thickBot="1" x14ac:dyDescent="0.35">
      <c r="A15" s="129"/>
      <c r="B15" s="211" t="s">
        <v>361</v>
      </c>
      <c r="C15" s="212"/>
      <c r="D15" s="127">
        <v>721015</v>
      </c>
      <c r="E15" s="128">
        <v>721029</v>
      </c>
      <c r="G15" s="211" t="s">
        <v>361</v>
      </c>
      <c r="H15" s="212"/>
      <c r="I15" s="127">
        <v>721015</v>
      </c>
      <c r="J15" s="128">
        <v>721029</v>
      </c>
    </row>
    <row r="17" spans="1:10" x14ac:dyDescent="0.3">
      <c r="A17" s="130"/>
      <c r="B17" s="124" t="str">
        <f>+PUNTAJE!A6</f>
        <v>PROPONENTE 2</v>
      </c>
      <c r="C17" s="222" t="str">
        <f>+PUNTAJE!B6</f>
        <v>CONALCRETO SAS</v>
      </c>
      <c r="D17" s="222"/>
      <c r="E17" s="222"/>
    </row>
    <row r="18" spans="1:10" x14ac:dyDescent="0.3">
      <c r="A18" s="130"/>
      <c r="B18" s="223" t="s">
        <v>7</v>
      </c>
      <c r="C18" s="223"/>
      <c r="D18" s="224"/>
      <c r="E18" s="224"/>
    </row>
    <row r="19" spans="1:10" x14ac:dyDescent="0.3">
      <c r="A19" s="130"/>
      <c r="B19" s="220" t="s">
        <v>353</v>
      </c>
      <c r="C19" s="220"/>
      <c r="D19" s="220"/>
      <c r="E19" s="125">
        <v>30</v>
      </c>
    </row>
    <row r="20" spans="1:10" x14ac:dyDescent="0.3">
      <c r="A20" s="130"/>
      <c r="B20" s="220" t="s">
        <v>354</v>
      </c>
      <c r="C20" s="220"/>
      <c r="D20" s="220"/>
      <c r="E20" s="125">
        <f>+E25+J25</f>
        <v>1345.47</v>
      </c>
    </row>
    <row r="21" spans="1:10" ht="15" thickBot="1" x14ac:dyDescent="0.35">
      <c r="A21" s="130"/>
    </row>
    <row r="22" spans="1:10" x14ac:dyDescent="0.3">
      <c r="A22" s="130"/>
      <c r="B22" s="213" t="s">
        <v>355</v>
      </c>
      <c r="C22" s="214"/>
      <c r="D22" s="214"/>
      <c r="E22" s="215"/>
      <c r="G22" s="213" t="s">
        <v>362</v>
      </c>
      <c r="H22" s="214"/>
      <c r="I22" s="214"/>
      <c r="J22" s="215"/>
    </row>
    <row r="23" spans="1:10" ht="76.2" customHeight="1" x14ac:dyDescent="0.3">
      <c r="A23" s="130"/>
      <c r="B23" s="216" t="s">
        <v>365</v>
      </c>
      <c r="C23" s="217"/>
      <c r="D23" s="217"/>
      <c r="E23" s="218"/>
      <c r="G23" s="216" t="s">
        <v>368</v>
      </c>
      <c r="H23" s="217"/>
      <c r="I23" s="217"/>
      <c r="J23" s="218"/>
    </row>
    <row r="24" spans="1:10" x14ac:dyDescent="0.3">
      <c r="A24" s="130"/>
      <c r="B24" s="219" t="s">
        <v>364</v>
      </c>
      <c r="C24" s="220"/>
      <c r="D24" s="220"/>
      <c r="E24" s="126" t="s">
        <v>7</v>
      </c>
      <c r="G24" s="219" t="s">
        <v>364</v>
      </c>
      <c r="H24" s="220"/>
      <c r="I24" s="220"/>
      <c r="J24" s="126" t="s">
        <v>7</v>
      </c>
    </row>
    <row r="25" spans="1:10" x14ac:dyDescent="0.3">
      <c r="A25" s="130"/>
      <c r="B25" s="219" t="s">
        <v>357</v>
      </c>
      <c r="C25" s="220"/>
      <c r="D25" s="220"/>
      <c r="E25" s="126">
        <v>884.59</v>
      </c>
      <c r="G25" s="219" t="s">
        <v>357</v>
      </c>
      <c r="H25" s="220"/>
      <c r="I25" s="220"/>
      <c r="J25" s="126">
        <v>460.88</v>
      </c>
    </row>
    <row r="26" spans="1:10" x14ac:dyDescent="0.3">
      <c r="A26" s="130"/>
      <c r="B26" s="219" t="s">
        <v>358</v>
      </c>
      <c r="C26" s="220"/>
      <c r="D26" s="220"/>
      <c r="E26" s="221"/>
      <c r="G26" s="219" t="s">
        <v>358</v>
      </c>
      <c r="H26" s="220"/>
      <c r="I26" s="220"/>
      <c r="J26" s="221"/>
    </row>
    <row r="27" spans="1:10" x14ac:dyDescent="0.3">
      <c r="A27" s="130"/>
      <c r="B27" s="208" t="s">
        <v>366</v>
      </c>
      <c r="C27" s="209"/>
      <c r="D27" s="209"/>
      <c r="E27" s="210"/>
      <c r="G27" s="208" t="s">
        <v>359</v>
      </c>
      <c r="H27" s="209"/>
      <c r="I27" s="209"/>
      <c r="J27" s="210"/>
    </row>
    <row r="28" spans="1:10" x14ac:dyDescent="0.3">
      <c r="A28" s="130"/>
      <c r="B28" s="208" t="s">
        <v>367</v>
      </c>
      <c r="C28" s="209"/>
      <c r="D28" s="209"/>
      <c r="E28" s="210"/>
      <c r="G28" s="208" t="s">
        <v>369</v>
      </c>
      <c r="H28" s="209"/>
      <c r="I28" s="209"/>
      <c r="J28" s="210"/>
    </row>
    <row r="29" spans="1:10" ht="15" thickBot="1" x14ac:dyDescent="0.35">
      <c r="A29" s="130"/>
      <c r="B29" s="211" t="s">
        <v>361</v>
      </c>
      <c r="C29" s="212"/>
      <c r="D29" s="127">
        <v>721015</v>
      </c>
      <c r="E29" s="128">
        <v>721029</v>
      </c>
      <c r="G29" s="211" t="s">
        <v>361</v>
      </c>
      <c r="H29" s="212"/>
      <c r="I29" s="127">
        <v>721015</v>
      </c>
      <c r="J29" s="128">
        <v>721029</v>
      </c>
    </row>
    <row r="31" spans="1:10" x14ac:dyDescent="0.3">
      <c r="A31" s="129"/>
      <c r="B31" s="124" t="str">
        <f>+PUNTAJE!A7</f>
        <v xml:space="preserve">PROPONENTE 3 </v>
      </c>
      <c r="C31" s="222" t="str">
        <f>+PUNTAJE!B7</f>
        <v>RAFAEL EDUARDO GOMEZ GUTIERREZ</v>
      </c>
      <c r="D31" s="222"/>
      <c r="E31" s="222"/>
    </row>
    <row r="32" spans="1:10" x14ac:dyDescent="0.3">
      <c r="A32" s="129"/>
      <c r="B32" s="223" t="s">
        <v>7</v>
      </c>
      <c r="C32" s="223"/>
      <c r="D32" s="224"/>
      <c r="E32" s="224"/>
    </row>
    <row r="33" spans="1:15" x14ac:dyDescent="0.3">
      <c r="A33" s="129"/>
      <c r="B33" s="220" t="s">
        <v>353</v>
      </c>
      <c r="C33" s="220"/>
      <c r="D33" s="220"/>
      <c r="E33" s="125">
        <v>30</v>
      </c>
    </row>
    <row r="34" spans="1:15" x14ac:dyDescent="0.3">
      <c r="A34" s="129"/>
      <c r="B34" s="220" t="s">
        <v>354</v>
      </c>
      <c r="C34" s="220"/>
      <c r="D34" s="220"/>
      <c r="E34" s="125">
        <f>+E39+J39+O39</f>
        <v>1983.174</v>
      </c>
    </row>
    <row r="35" spans="1:15" ht="15" thickBot="1" x14ac:dyDescent="0.35">
      <c r="A35" s="129"/>
    </row>
    <row r="36" spans="1:15" x14ac:dyDescent="0.3">
      <c r="A36" s="129"/>
      <c r="B36" s="213" t="s">
        <v>355</v>
      </c>
      <c r="C36" s="214"/>
      <c r="D36" s="214"/>
      <c r="E36" s="215"/>
      <c r="G36" s="213" t="s">
        <v>362</v>
      </c>
      <c r="H36" s="214"/>
      <c r="I36" s="214"/>
      <c r="J36" s="215"/>
      <c r="L36" s="213" t="s">
        <v>370</v>
      </c>
      <c r="M36" s="214"/>
      <c r="N36" s="214"/>
      <c r="O36" s="215"/>
    </row>
    <row r="37" spans="1:15" ht="76.2" customHeight="1" x14ac:dyDescent="0.3">
      <c r="A37" s="129"/>
      <c r="B37" s="216" t="s">
        <v>375</v>
      </c>
      <c r="C37" s="217"/>
      <c r="D37" s="217"/>
      <c r="E37" s="218"/>
      <c r="G37" s="216" t="s">
        <v>374</v>
      </c>
      <c r="H37" s="217"/>
      <c r="I37" s="217"/>
      <c r="J37" s="218"/>
      <c r="L37" s="216" t="s">
        <v>373</v>
      </c>
      <c r="M37" s="217"/>
      <c r="N37" s="217"/>
      <c r="O37" s="218"/>
    </row>
    <row r="38" spans="1:15" x14ac:dyDescent="0.3">
      <c r="A38" s="129"/>
      <c r="B38" s="219" t="s">
        <v>364</v>
      </c>
      <c r="C38" s="220"/>
      <c r="D38" s="220"/>
      <c r="E38" s="126" t="s">
        <v>7</v>
      </c>
      <c r="G38" s="219" t="s">
        <v>364</v>
      </c>
      <c r="H38" s="220"/>
      <c r="I38" s="220"/>
      <c r="J38" s="126" t="s">
        <v>7</v>
      </c>
      <c r="L38" s="219" t="s">
        <v>364</v>
      </c>
      <c r="M38" s="220"/>
      <c r="N38" s="220"/>
      <c r="O38" s="126" t="s">
        <v>7</v>
      </c>
    </row>
    <row r="39" spans="1:15" x14ac:dyDescent="0.3">
      <c r="A39" s="129"/>
      <c r="B39" s="219" t="s">
        <v>357</v>
      </c>
      <c r="C39" s="220"/>
      <c r="D39" s="220"/>
      <c r="E39" s="126">
        <f>1576.97*20%</f>
        <v>315.39400000000001</v>
      </c>
      <c r="G39" s="219" t="s">
        <v>357</v>
      </c>
      <c r="H39" s="220"/>
      <c r="I39" s="220"/>
      <c r="J39" s="126">
        <v>835.06</v>
      </c>
      <c r="L39" s="219" t="s">
        <v>357</v>
      </c>
      <c r="M39" s="220"/>
      <c r="N39" s="220"/>
      <c r="O39" s="126">
        <v>832.72</v>
      </c>
    </row>
    <row r="40" spans="1:15" x14ac:dyDescent="0.3">
      <c r="A40" s="129"/>
      <c r="B40" s="219" t="s">
        <v>358</v>
      </c>
      <c r="C40" s="220"/>
      <c r="D40" s="220"/>
      <c r="E40" s="221"/>
      <c r="G40" s="219" t="s">
        <v>358</v>
      </c>
      <c r="H40" s="220"/>
      <c r="I40" s="220"/>
      <c r="J40" s="221"/>
      <c r="L40" s="219" t="s">
        <v>358</v>
      </c>
      <c r="M40" s="220"/>
      <c r="N40" s="220"/>
      <c r="O40" s="221"/>
    </row>
    <row r="41" spans="1:15" x14ac:dyDescent="0.3">
      <c r="A41" s="129"/>
      <c r="B41" s="208" t="s">
        <v>371</v>
      </c>
      <c r="C41" s="209"/>
      <c r="D41" s="209"/>
      <c r="E41" s="210"/>
      <c r="G41" s="208" t="s">
        <v>371</v>
      </c>
      <c r="H41" s="209"/>
      <c r="I41" s="209"/>
      <c r="J41" s="210"/>
      <c r="L41" s="208" t="s">
        <v>371</v>
      </c>
      <c r="M41" s="209"/>
      <c r="N41" s="209"/>
      <c r="O41" s="210"/>
    </row>
    <row r="42" spans="1:15" x14ac:dyDescent="0.3">
      <c r="A42" s="129"/>
      <c r="B42" s="208" t="s">
        <v>376</v>
      </c>
      <c r="C42" s="209"/>
      <c r="D42" s="209"/>
      <c r="E42" s="210"/>
      <c r="G42" s="208" t="s">
        <v>367</v>
      </c>
      <c r="H42" s="209"/>
      <c r="I42" s="209"/>
      <c r="J42" s="210"/>
      <c r="L42" s="208" t="s">
        <v>372</v>
      </c>
      <c r="M42" s="209"/>
      <c r="N42" s="209"/>
      <c r="O42" s="210"/>
    </row>
    <row r="43" spans="1:15" ht="15" thickBot="1" x14ac:dyDescent="0.35">
      <c r="A43" s="129"/>
      <c r="B43" s="211" t="s">
        <v>361</v>
      </c>
      <c r="C43" s="212"/>
      <c r="D43" s="127">
        <v>721015</v>
      </c>
      <c r="E43" s="128">
        <v>721029</v>
      </c>
      <c r="G43" s="211" t="s">
        <v>361</v>
      </c>
      <c r="H43" s="212"/>
      <c r="I43" s="127">
        <v>721015</v>
      </c>
      <c r="J43" s="128">
        <v>721029</v>
      </c>
      <c r="L43" s="211" t="s">
        <v>361</v>
      </c>
      <c r="M43" s="212"/>
      <c r="N43" s="127">
        <v>721015</v>
      </c>
      <c r="O43" s="128">
        <v>721029</v>
      </c>
    </row>
    <row r="45" spans="1:15" x14ac:dyDescent="0.3">
      <c r="A45" s="130"/>
      <c r="B45" s="124" t="str">
        <f>+PUNTAJE!A8</f>
        <v xml:space="preserve">PROPONENTE 4 </v>
      </c>
      <c r="C45" s="222" t="str">
        <f>+PUNTAJE!B8</f>
        <v>FRANCISCO ROBERTO LOPEZ BENAVIDES</v>
      </c>
      <c r="D45" s="222"/>
      <c r="E45" s="222"/>
    </row>
    <row r="46" spans="1:15" x14ac:dyDescent="0.3">
      <c r="A46" s="130"/>
      <c r="B46" s="223" t="s">
        <v>7</v>
      </c>
      <c r="C46" s="223"/>
      <c r="D46" s="224"/>
      <c r="E46" s="224"/>
    </row>
    <row r="47" spans="1:15" x14ac:dyDescent="0.3">
      <c r="A47" s="130"/>
      <c r="B47" s="220" t="s">
        <v>353</v>
      </c>
      <c r="C47" s="220"/>
      <c r="D47" s="220"/>
      <c r="E47" s="125">
        <v>30</v>
      </c>
    </row>
    <row r="48" spans="1:15" x14ac:dyDescent="0.3">
      <c r="A48" s="130"/>
      <c r="B48" s="220" t="s">
        <v>354</v>
      </c>
      <c r="C48" s="220"/>
      <c r="D48" s="220"/>
      <c r="E48" s="125">
        <f>+E53+J53+O53</f>
        <v>1219.0999999999999</v>
      </c>
    </row>
    <row r="49" spans="1:15" ht="15" thickBot="1" x14ac:dyDescent="0.35">
      <c r="A49" s="130"/>
    </row>
    <row r="50" spans="1:15" x14ac:dyDescent="0.3">
      <c r="A50" s="130"/>
      <c r="B50" s="213" t="s">
        <v>355</v>
      </c>
      <c r="C50" s="214"/>
      <c r="D50" s="214"/>
      <c r="E50" s="215"/>
      <c r="G50" s="213" t="s">
        <v>362</v>
      </c>
      <c r="H50" s="214"/>
      <c r="I50" s="214"/>
      <c r="J50" s="215"/>
      <c r="L50" s="213" t="s">
        <v>370</v>
      </c>
      <c r="M50" s="214"/>
      <c r="N50" s="214"/>
      <c r="O50" s="215"/>
    </row>
    <row r="51" spans="1:15" ht="76.2" customHeight="1" x14ac:dyDescent="0.3">
      <c r="A51" s="130"/>
      <c r="B51" s="216" t="s">
        <v>378</v>
      </c>
      <c r="C51" s="217"/>
      <c r="D51" s="217"/>
      <c r="E51" s="218"/>
      <c r="G51" s="216" t="s">
        <v>379</v>
      </c>
      <c r="H51" s="217"/>
      <c r="I51" s="217"/>
      <c r="J51" s="218"/>
      <c r="L51" s="216" t="s">
        <v>380</v>
      </c>
      <c r="M51" s="217"/>
      <c r="N51" s="217"/>
      <c r="O51" s="218"/>
    </row>
    <row r="52" spans="1:15" x14ac:dyDescent="0.3">
      <c r="A52" s="130"/>
      <c r="B52" s="219" t="s">
        <v>364</v>
      </c>
      <c r="C52" s="220"/>
      <c r="D52" s="220"/>
      <c r="E52" s="126" t="s">
        <v>7</v>
      </c>
      <c r="G52" s="219" t="s">
        <v>364</v>
      </c>
      <c r="H52" s="220"/>
      <c r="I52" s="220"/>
      <c r="J52" s="126" t="s">
        <v>7</v>
      </c>
      <c r="L52" s="219" t="s">
        <v>364</v>
      </c>
      <c r="M52" s="220"/>
      <c r="N52" s="220"/>
      <c r="O52" s="126" t="s">
        <v>7</v>
      </c>
    </row>
    <row r="53" spans="1:15" x14ac:dyDescent="0.3">
      <c r="A53" s="130"/>
      <c r="B53" s="219" t="s">
        <v>357</v>
      </c>
      <c r="C53" s="220"/>
      <c r="D53" s="220"/>
      <c r="E53" s="126">
        <v>619.01</v>
      </c>
      <c r="G53" s="219" t="s">
        <v>357</v>
      </c>
      <c r="H53" s="220"/>
      <c r="I53" s="220"/>
      <c r="J53" s="126">
        <v>410.05</v>
      </c>
      <c r="L53" s="219" t="s">
        <v>357</v>
      </c>
      <c r="M53" s="220"/>
      <c r="N53" s="220"/>
      <c r="O53" s="126">
        <v>190.04</v>
      </c>
    </row>
    <row r="54" spans="1:15" x14ac:dyDescent="0.3">
      <c r="A54" s="130"/>
      <c r="B54" s="219" t="s">
        <v>358</v>
      </c>
      <c r="C54" s="220"/>
      <c r="D54" s="220"/>
      <c r="E54" s="221"/>
      <c r="G54" s="219" t="s">
        <v>358</v>
      </c>
      <c r="H54" s="220"/>
      <c r="I54" s="220"/>
      <c r="J54" s="221"/>
      <c r="L54" s="219" t="s">
        <v>358</v>
      </c>
      <c r="M54" s="220"/>
      <c r="N54" s="220"/>
      <c r="O54" s="221"/>
    </row>
    <row r="55" spans="1:15" x14ac:dyDescent="0.3">
      <c r="A55" s="130"/>
      <c r="B55" s="208" t="s">
        <v>367</v>
      </c>
      <c r="C55" s="209"/>
      <c r="D55" s="209"/>
      <c r="E55" s="210"/>
      <c r="G55" s="208" t="s">
        <v>359</v>
      </c>
      <c r="H55" s="209"/>
      <c r="I55" s="209"/>
      <c r="J55" s="210"/>
      <c r="L55" s="208" t="s">
        <v>359</v>
      </c>
      <c r="M55" s="209"/>
      <c r="N55" s="209"/>
      <c r="O55" s="210"/>
    </row>
    <row r="56" spans="1:15" x14ac:dyDescent="0.3">
      <c r="A56" s="130"/>
      <c r="B56" s="208" t="s">
        <v>371</v>
      </c>
      <c r="C56" s="209"/>
      <c r="D56" s="209"/>
      <c r="E56" s="210"/>
      <c r="G56" s="208" t="s">
        <v>371</v>
      </c>
      <c r="H56" s="209"/>
      <c r="I56" s="209"/>
      <c r="J56" s="210"/>
      <c r="L56" s="208" t="s">
        <v>381</v>
      </c>
      <c r="M56" s="209"/>
      <c r="N56" s="209"/>
      <c r="O56" s="210"/>
    </row>
    <row r="57" spans="1:15" ht="15" thickBot="1" x14ac:dyDescent="0.35">
      <c r="A57" s="130"/>
      <c r="B57" s="211" t="s">
        <v>361</v>
      </c>
      <c r="C57" s="212"/>
      <c r="D57" s="127">
        <v>721015</v>
      </c>
      <c r="E57" s="128">
        <v>721029</v>
      </c>
      <c r="G57" s="211" t="s">
        <v>361</v>
      </c>
      <c r="H57" s="212"/>
      <c r="I57" s="127">
        <v>721015</v>
      </c>
      <c r="J57" s="128">
        <v>721029</v>
      </c>
      <c r="L57" s="211" t="s">
        <v>361</v>
      </c>
      <c r="M57" s="212"/>
      <c r="N57" s="127">
        <v>721015</v>
      </c>
      <c r="O57" s="128">
        <v>721029</v>
      </c>
    </row>
    <row r="59" spans="1:15" x14ac:dyDescent="0.3">
      <c r="A59" s="129"/>
      <c r="B59" s="124" t="str">
        <f>+PUNTAJE!A9</f>
        <v xml:space="preserve">PROPONENTE 5 </v>
      </c>
      <c r="C59" s="222" t="str">
        <f>+PUNTAJE!B9</f>
        <v>CONSORCIO UNAR DCS</v>
      </c>
      <c r="D59" s="222"/>
      <c r="E59" s="222"/>
    </row>
    <row r="60" spans="1:15" x14ac:dyDescent="0.3">
      <c r="A60" s="129"/>
      <c r="B60" s="223" t="s">
        <v>7</v>
      </c>
      <c r="C60" s="223"/>
      <c r="D60" s="224"/>
      <c r="E60" s="224"/>
    </row>
    <row r="61" spans="1:15" x14ac:dyDescent="0.3">
      <c r="A61" s="129"/>
      <c r="B61" s="220" t="s">
        <v>353</v>
      </c>
      <c r="C61" s="220"/>
      <c r="D61" s="220"/>
      <c r="E61" s="125">
        <v>30</v>
      </c>
    </row>
    <row r="62" spans="1:15" x14ac:dyDescent="0.3">
      <c r="A62" s="129"/>
      <c r="B62" s="220" t="s">
        <v>354</v>
      </c>
      <c r="C62" s="220"/>
      <c r="D62" s="220"/>
      <c r="E62" s="125">
        <f>+E67+J67+O67</f>
        <v>2401.6400000000003</v>
      </c>
    </row>
    <row r="63" spans="1:15" ht="15" thickBot="1" x14ac:dyDescent="0.35">
      <c r="A63" s="129"/>
    </row>
    <row r="64" spans="1:15" x14ac:dyDescent="0.3">
      <c r="A64" s="129"/>
      <c r="B64" s="213" t="s">
        <v>355</v>
      </c>
      <c r="C64" s="214"/>
      <c r="D64" s="214"/>
      <c r="E64" s="215"/>
      <c r="G64" s="213" t="s">
        <v>362</v>
      </c>
      <c r="H64" s="214"/>
      <c r="I64" s="214"/>
      <c r="J64" s="215"/>
      <c r="L64" s="213" t="s">
        <v>370</v>
      </c>
      <c r="M64" s="214"/>
      <c r="N64" s="214"/>
      <c r="O64" s="215"/>
    </row>
    <row r="65" spans="1:15" ht="139.80000000000001" customHeight="1" x14ac:dyDescent="0.3">
      <c r="A65" s="129"/>
      <c r="B65" s="216" t="s">
        <v>384</v>
      </c>
      <c r="C65" s="217"/>
      <c r="D65" s="217"/>
      <c r="E65" s="218"/>
      <c r="G65" s="216" t="s">
        <v>386</v>
      </c>
      <c r="H65" s="217"/>
      <c r="I65" s="217"/>
      <c r="J65" s="218"/>
      <c r="L65" s="216" t="s">
        <v>387</v>
      </c>
      <c r="M65" s="217"/>
      <c r="N65" s="217"/>
      <c r="O65" s="218"/>
    </row>
    <row r="66" spans="1:15" x14ac:dyDescent="0.3">
      <c r="A66" s="129"/>
      <c r="B66" s="219" t="s">
        <v>364</v>
      </c>
      <c r="C66" s="220"/>
      <c r="D66" s="220"/>
      <c r="E66" s="126" t="s">
        <v>7</v>
      </c>
      <c r="G66" s="219" t="s">
        <v>364</v>
      </c>
      <c r="H66" s="220"/>
      <c r="I66" s="220"/>
      <c r="J66" s="126" t="s">
        <v>7</v>
      </c>
      <c r="L66" s="219" t="s">
        <v>364</v>
      </c>
      <c r="M66" s="220"/>
      <c r="N66" s="220"/>
      <c r="O66" s="126" t="s">
        <v>7</v>
      </c>
    </row>
    <row r="67" spans="1:15" x14ac:dyDescent="0.3">
      <c r="A67" s="129"/>
      <c r="B67" s="219" t="s">
        <v>357</v>
      </c>
      <c r="C67" s="220"/>
      <c r="D67" s="220"/>
      <c r="E67" s="126">
        <v>171.36</v>
      </c>
      <c r="G67" s="219" t="s">
        <v>357</v>
      </c>
      <c r="H67" s="220"/>
      <c r="I67" s="220"/>
      <c r="J67" s="126">
        <v>2128.5</v>
      </c>
      <c r="L67" s="219" t="s">
        <v>357</v>
      </c>
      <c r="M67" s="220"/>
      <c r="N67" s="220"/>
      <c r="O67" s="126">
        <v>101.78</v>
      </c>
    </row>
    <row r="68" spans="1:15" x14ac:dyDescent="0.3">
      <c r="A68" s="129"/>
      <c r="B68" s="219" t="s">
        <v>358</v>
      </c>
      <c r="C68" s="220"/>
      <c r="D68" s="220"/>
      <c r="E68" s="221"/>
      <c r="G68" s="219" t="s">
        <v>358</v>
      </c>
      <c r="H68" s="220"/>
      <c r="I68" s="220"/>
      <c r="J68" s="221"/>
      <c r="L68" s="219" t="s">
        <v>358</v>
      </c>
      <c r="M68" s="220"/>
      <c r="N68" s="220"/>
      <c r="O68" s="221"/>
    </row>
    <row r="69" spans="1:15" x14ac:dyDescent="0.3">
      <c r="A69" s="129"/>
      <c r="B69" s="208" t="s">
        <v>371</v>
      </c>
      <c r="C69" s="209"/>
      <c r="D69" s="209"/>
      <c r="E69" s="210"/>
      <c r="G69" s="208" t="s">
        <v>367</v>
      </c>
      <c r="H69" s="209"/>
      <c r="I69" s="209"/>
      <c r="J69" s="210"/>
      <c r="L69" s="208" t="s">
        <v>367</v>
      </c>
      <c r="M69" s="209"/>
      <c r="N69" s="209"/>
      <c r="O69" s="210"/>
    </row>
    <row r="70" spans="1:15" x14ac:dyDescent="0.3">
      <c r="A70" s="129"/>
      <c r="B70" s="208" t="s">
        <v>385</v>
      </c>
      <c r="C70" s="209"/>
      <c r="D70" s="209"/>
      <c r="E70" s="210"/>
      <c r="G70" s="208" t="s">
        <v>371</v>
      </c>
      <c r="H70" s="209"/>
      <c r="I70" s="209"/>
      <c r="J70" s="210"/>
      <c r="L70" s="208" t="s">
        <v>388</v>
      </c>
      <c r="M70" s="209"/>
      <c r="N70" s="209"/>
      <c r="O70" s="210"/>
    </row>
    <row r="71" spans="1:15" ht="15" thickBot="1" x14ac:dyDescent="0.35">
      <c r="A71" s="129"/>
      <c r="B71" s="211" t="s">
        <v>361</v>
      </c>
      <c r="C71" s="212"/>
      <c r="D71" s="127">
        <v>721015</v>
      </c>
      <c r="E71" s="128">
        <v>721029</v>
      </c>
      <c r="G71" s="211" t="s">
        <v>361</v>
      </c>
      <c r="H71" s="212"/>
      <c r="I71" s="127">
        <v>721015</v>
      </c>
      <c r="J71" s="128">
        <v>721029</v>
      </c>
      <c r="L71" s="211" t="s">
        <v>361</v>
      </c>
      <c r="M71" s="212"/>
      <c r="N71" s="127">
        <v>721015</v>
      </c>
      <c r="O71" s="128">
        <v>721029</v>
      </c>
    </row>
    <row r="73" spans="1:15" x14ac:dyDescent="0.3">
      <c r="A73" s="130"/>
      <c r="B73" s="124" t="str">
        <f>+PUNTAJE!A10</f>
        <v>PROPONENTE 6</v>
      </c>
      <c r="C73" s="222" t="str">
        <f>+PUNTAJE!B10</f>
        <v>SERVICIOS BIOMEDICOS DE NARIÑO SAS</v>
      </c>
      <c r="D73" s="222"/>
      <c r="E73" s="222"/>
    </row>
    <row r="74" spans="1:15" x14ac:dyDescent="0.3">
      <c r="A74" s="130"/>
      <c r="B74" s="223" t="s">
        <v>7</v>
      </c>
      <c r="C74" s="223"/>
      <c r="D74" s="224"/>
      <c r="E74" s="224"/>
    </row>
    <row r="75" spans="1:15" x14ac:dyDescent="0.3">
      <c r="A75" s="130"/>
      <c r="B75" s="220" t="s">
        <v>353</v>
      </c>
      <c r="C75" s="220"/>
      <c r="D75" s="220"/>
      <c r="E75" s="125">
        <v>30</v>
      </c>
    </row>
    <row r="76" spans="1:15" x14ac:dyDescent="0.3">
      <c r="A76" s="130"/>
      <c r="B76" s="220" t="s">
        <v>354</v>
      </c>
      <c r="C76" s="220"/>
      <c r="D76" s="220"/>
      <c r="E76" s="125">
        <f>+E81+J81</f>
        <v>2373.15</v>
      </c>
    </row>
    <row r="77" spans="1:15" ht="15" thickBot="1" x14ac:dyDescent="0.35">
      <c r="A77" s="130"/>
    </row>
    <row r="78" spans="1:15" x14ac:dyDescent="0.3">
      <c r="A78" s="130"/>
      <c r="B78" s="213" t="s">
        <v>355</v>
      </c>
      <c r="C78" s="214"/>
      <c r="D78" s="214"/>
      <c r="E78" s="215"/>
      <c r="G78" s="213" t="s">
        <v>362</v>
      </c>
      <c r="H78" s="214"/>
      <c r="I78" s="214"/>
      <c r="J78" s="215"/>
    </row>
    <row r="79" spans="1:15" ht="87" customHeight="1" x14ac:dyDescent="0.3">
      <c r="A79" s="130"/>
      <c r="B79" s="216" t="s">
        <v>389</v>
      </c>
      <c r="C79" s="217"/>
      <c r="D79" s="217"/>
      <c r="E79" s="218"/>
      <c r="G79" s="216" t="s">
        <v>390</v>
      </c>
      <c r="H79" s="217"/>
      <c r="I79" s="217"/>
      <c r="J79" s="218"/>
    </row>
    <row r="80" spans="1:15" x14ac:dyDescent="0.3">
      <c r="A80" s="130"/>
      <c r="B80" s="219" t="s">
        <v>364</v>
      </c>
      <c r="C80" s="220"/>
      <c r="D80" s="220"/>
      <c r="E80" s="126" t="s">
        <v>7</v>
      </c>
      <c r="G80" s="219" t="s">
        <v>364</v>
      </c>
      <c r="H80" s="220"/>
      <c r="I80" s="220"/>
      <c r="J80" s="126" t="s">
        <v>7</v>
      </c>
    </row>
    <row r="81" spans="1:10" x14ac:dyDescent="0.3">
      <c r="A81" s="130"/>
      <c r="B81" s="219" t="s">
        <v>357</v>
      </c>
      <c r="C81" s="220"/>
      <c r="D81" s="220"/>
      <c r="E81" s="126">
        <v>2006.14</v>
      </c>
      <c r="G81" s="219" t="s">
        <v>357</v>
      </c>
      <c r="H81" s="220"/>
      <c r="I81" s="220"/>
      <c r="J81" s="126">
        <v>367.01</v>
      </c>
    </row>
    <row r="82" spans="1:10" x14ac:dyDescent="0.3">
      <c r="A82" s="130"/>
      <c r="B82" s="219" t="s">
        <v>358</v>
      </c>
      <c r="C82" s="220"/>
      <c r="D82" s="220"/>
      <c r="E82" s="221"/>
      <c r="G82" s="219" t="s">
        <v>358</v>
      </c>
      <c r="H82" s="220"/>
      <c r="I82" s="220"/>
      <c r="J82" s="221"/>
    </row>
    <row r="83" spans="1:10" x14ac:dyDescent="0.3">
      <c r="A83" s="130"/>
      <c r="B83" s="208" t="s">
        <v>381</v>
      </c>
      <c r="C83" s="209"/>
      <c r="D83" s="209"/>
      <c r="E83" s="210"/>
      <c r="G83" s="208" t="s">
        <v>359</v>
      </c>
      <c r="H83" s="209"/>
      <c r="I83" s="209"/>
      <c r="J83" s="210"/>
    </row>
    <row r="84" spans="1:10" x14ac:dyDescent="0.3">
      <c r="A84" s="130"/>
      <c r="B84" s="208" t="s">
        <v>367</v>
      </c>
      <c r="C84" s="209"/>
      <c r="D84" s="209"/>
      <c r="E84" s="210"/>
      <c r="G84" s="208" t="s">
        <v>391</v>
      </c>
      <c r="H84" s="209"/>
      <c r="I84" s="209"/>
      <c r="J84" s="210"/>
    </row>
    <row r="85" spans="1:10" ht="15" thickBot="1" x14ac:dyDescent="0.35">
      <c r="A85" s="130"/>
      <c r="B85" s="211" t="s">
        <v>361</v>
      </c>
      <c r="C85" s="212"/>
      <c r="D85" s="127">
        <v>721015</v>
      </c>
      <c r="E85" s="128">
        <v>721029</v>
      </c>
      <c r="G85" s="211" t="s">
        <v>361</v>
      </c>
      <c r="H85" s="212"/>
      <c r="I85" s="127">
        <v>721015</v>
      </c>
      <c r="J85" s="128">
        <v>721029</v>
      </c>
    </row>
    <row r="87" spans="1:10" x14ac:dyDescent="0.3">
      <c r="A87" s="129"/>
      <c r="B87" s="124" t="str">
        <f>+PUNTAJE!A11</f>
        <v xml:space="preserve">PROPONENTE 7 </v>
      </c>
      <c r="C87" s="222" t="str">
        <f>+PUNTAJE!B11</f>
        <v>WRUSSY INGENIEROS SAS</v>
      </c>
      <c r="D87" s="222"/>
      <c r="E87" s="222"/>
    </row>
    <row r="88" spans="1:10" x14ac:dyDescent="0.3">
      <c r="A88" s="129"/>
      <c r="B88" s="225" t="s">
        <v>393</v>
      </c>
      <c r="C88" s="225"/>
      <c r="D88" s="226"/>
      <c r="E88" s="226"/>
    </row>
    <row r="89" spans="1:10" x14ac:dyDescent="0.3">
      <c r="A89" s="129"/>
      <c r="B89" s="220" t="s">
        <v>353</v>
      </c>
      <c r="C89" s="220"/>
      <c r="D89" s="220"/>
      <c r="E89" s="125">
        <v>0</v>
      </c>
    </row>
    <row r="90" spans="1:10" x14ac:dyDescent="0.3">
      <c r="A90" s="129"/>
      <c r="B90" s="220" t="s">
        <v>354</v>
      </c>
      <c r="C90" s="220"/>
      <c r="D90" s="220"/>
      <c r="E90" s="125">
        <f>+E95</f>
        <v>0</v>
      </c>
    </row>
    <row r="91" spans="1:10" ht="15" thickBot="1" x14ac:dyDescent="0.35">
      <c r="A91" s="129"/>
    </row>
    <row r="92" spans="1:10" x14ac:dyDescent="0.3">
      <c r="A92" s="129"/>
      <c r="B92" s="213" t="s">
        <v>355</v>
      </c>
      <c r="C92" s="214"/>
      <c r="D92" s="214"/>
      <c r="E92" s="215"/>
    </row>
    <row r="93" spans="1:10" x14ac:dyDescent="0.3">
      <c r="A93" s="129"/>
      <c r="B93" s="216"/>
      <c r="C93" s="217"/>
      <c r="D93" s="217"/>
      <c r="E93" s="218"/>
    </row>
    <row r="94" spans="1:10" x14ac:dyDescent="0.3">
      <c r="A94" s="129"/>
      <c r="B94" s="219" t="s">
        <v>364</v>
      </c>
      <c r="C94" s="220"/>
      <c r="D94" s="220"/>
      <c r="E94" s="137" t="s">
        <v>392</v>
      </c>
    </row>
    <row r="95" spans="1:10" x14ac:dyDescent="0.3">
      <c r="A95" s="129"/>
      <c r="B95" s="219" t="s">
        <v>357</v>
      </c>
      <c r="C95" s="220"/>
      <c r="D95" s="220"/>
      <c r="E95" s="126">
        <v>0</v>
      </c>
    </row>
    <row r="96" spans="1:10" x14ac:dyDescent="0.3">
      <c r="A96" s="129"/>
      <c r="B96" s="219" t="s">
        <v>358</v>
      </c>
      <c r="C96" s="220"/>
      <c r="D96" s="220"/>
      <c r="E96" s="221"/>
    </row>
    <row r="97" spans="1:5" x14ac:dyDescent="0.3">
      <c r="A97" s="129"/>
      <c r="B97" s="208"/>
      <c r="C97" s="209"/>
      <c r="D97" s="209"/>
      <c r="E97" s="210"/>
    </row>
    <row r="98" spans="1:5" x14ac:dyDescent="0.3">
      <c r="A98" s="129"/>
      <c r="B98" s="208"/>
      <c r="C98" s="209"/>
      <c r="D98" s="209"/>
      <c r="E98" s="210"/>
    </row>
    <row r="99" spans="1:5" ht="15" thickBot="1" x14ac:dyDescent="0.35">
      <c r="A99" s="129"/>
      <c r="B99" s="211" t="s">
        <v>361</v>
      </c>
      <c r="C99" s="212"/>
      <c r="D99" s="127"/>
      <c r="E99" s="128"/>
    </row>
    <row r="101" spans="1:5" x14ac:dyDescent="0.3">
      <c r="A101" s="130"/>
      <c r="B101" s="124" t="str">
        <f>+PUNTAJE!A12</f>
        <v xml:space="preserve">PROPONENTE 8 </v>
      </c>
      <c r="C101" s="222" t="str">
        <f>+PUNTAJE!B12</f>
        <v>TRANSFORMAR INGENIEROS SAS</v>
      </c>
      <c r="D101" s="222"/>
      <c r="E101" s="222"/>
    </row>
    <row r="102" spans="1:5" x14ac:dyDescent="0.3">
      <c r="A102" s="130"/>
      <c r="B102" s="225" t="s">
        <v>377</v>
      </c>
      <c r="C102" s="225"/>
      <c r="D102" s="226"/>
      <c r="E102" s="226"/>
    </row>
    <row r="103" spans="1:5" x14ac:dyDescent="0.3">
      <c r="A103" s="130"/>
      <c r="B103" s="220" t="s">
        <v>353</v>
      </c>
      <c r="C103" s="220"/>
      <c r="D103" s="220"/>
      <c r="E103" s="125">
        <v>0</v>
      </c>
    </row>
    <row r="104" spans="1:5" x14ac:dyDescent="0.3">
      <c r="A104" s="130"/>
      <c r="B104" s="220" t="s">
        <v>354</v>
      </c>
      <c r="C104" s="220"/>
      <c r="D104" s="220"/>
      <c r="E104" s="125">
        <f>+E109+J109</f>
        <v>2927.9240000000004</v>
      </c>
    </row>
    <row r="106" spans="1:5" x14ac:dyDescent="0.3">
      <c r="A106" s="129"/>
      <c r="B106" s="124" t="str">
        <f>+PUNTAJE!A13</f>
        <v xml:space="preserve">PROPONENTE 9 </v>
      </c>
      <c r="C106" s="222" t="str">
        <f>+PUNTAJE!B13</f>
        <v>ALVARO ANDRES CUARTAS ROBAYO</v>
      </c>
      <c r="D106" s="222"/>
      <c r="E106" s="222"/>
    </row>
    <row r="107" spans="1:5" x14ac:dyDescent="0.3">
      <c r="A107" s="129"/>
      <c r="B107" s="225" t="s">
        <v>377</v>
      </c>
      <c r="C107" s="225"/>
      <c r="D107" s="226"/>
      <c r="E107" s="226"/>
    </row>
    <row r="108" spans="1:5" x14ac:dyDescent="0.3">
      <c r="A108" s="129"/>
      <c r="B108" s="220" t="s">
        <v>353</v>
      </c>
      <c r="C108" s="220"/>
      <c r="D108" s="220"/>
      <c r="E108" s="125">
        <v>0</v>
      </c>
    </row>
    <row r="109" spans="1:5" x14ac:dyDescent="0.3">
      <c r="A109" s="129"/>
      <c r="B109" s="220" t="s">
        <v>354</v>
      </c>
      <c r="C109" s="220"/>
      <c r="D109" s="220"/>
      <c r="E109" s="125">
        <f>+E114</f>
        <v>2927.9240000000004</v>
      </c>
    </row>
    <row r="111" spans="1:5" x14ac:dyDescent="0.3">
      <c r="A111" s="130"/>
      <c r="B111" s="124" t="str">
        <f>+PUNTAJE!A14</f>
        <v>PROPONENTE 10</v>
      </c>
      <c r="C111" s="222" t="str">
        <f>+PUNTAJE!B14</f>
        <v>CONSORCIO SAN JUAN DE PASTO 2022</v>
      </c>
      <c r="D111" s="222"/>
      <c r="E111" s="222"/>
    </row>
    <row r="112" spans="1:5" x14ac:dyDescent="0.3">
      <c r="A112" s="130"/>
      <c r="B112" s="223" t="s">
        <v>7</v>
      </c>
      <c r="C112" s="223"/>
      <c r="D112" s="224"/>
      <c r="E112" s="224"/>
    </row>
    <row r="113" spans="1:5" x14ac:dyDescent="0.3">
      <c r="A113" s="130"/>
      <c r="B113" s="220" t="s">
        <v>353</v>
      </c>
      <c r="C113" s="220"/>
      <c r="D113" s="220"/>
      <c r="E113" s="125">
        <v>30</v>
      </c>
    </row>
    <row r="114" spans="1:5" x14ac:dyDescent="0.3">
      <c r="A114" s="130"/>
      <c r="B114" s="220" t="s">
        <v>354</v>
      </c>
      <c r="C114" s="220"/>
      <c r="D114" s="220"/>
      <c r="E114" s="125">
        <f>+E119</f>
        <v>2927.9240000000004</v>
      </c>
    </row>
    <row r="115" spans="1:5" ht="15" thickBot="1" x14ac:dyDescent="0.35">
      <c r="A115" s="130"/>
    </row>
    <row r="116" spans="1:5" x14ac:dyDescent="0.3">
      <c r="A116" s="130"/>
      <c r="B116" s="213" t="s">
        <v>355</v>
      </c>
      <c r="C116" s="214"/>
      <c r="D116" s="214"/>
      <c r="E116" s="215"/>
    </row>
    <row r="117" spans="1:5" ht="87" customHeight="1" x14ac:dyDescent="0.3">
      <c r="A117" s="130"/>
      <c r="B117" s="216" t="s">
        <v>394</v>
      </c>
      <c r="C117" s="217"/>
      <c r="D117" s="217"/>
      <c r="E117" s="218"/>
    </row>
    <row r="118" spans="1:5" x14ac:dyDescent="0.3">
      <c r="A118" s="130"/>
      <c r="B118" s="219" t="s">
        <v>364</v>
      </c>
      <c r="C118" s="220"/>
      <c r="D118" s="220"/>
      <c r="E118" s="126" t="s">
        <v>7</v>
      </c>
    </row>
    <row r="119" spans="1:5" x14ac:dyDescent="0.3">
      <c r="A119" s="130"/>
      <c r="B119" s="219" t="s">
        <v>357</v>
      </c>
      <c r="C119" s="220"/>
      <c r="D119" s="220"/>
      <c r="E119" s="126">
        <f>14639.62*20%</f>
        <v>2927.9240000000004</v>
      </c>
    </row>
    <row r="120" spans="1:5" x14ac:dyDescent="0.3">
      <c r="A120" s="130"/>
      <c r="B120" s="219" t="s">
        <v>358</v>
      </c>
      <c r="C120" s="220"/>
      <c r="D120" s="220"/>
      <c r="E120" s="221"/>
    </row>
    <row r="121" spans="1:5" x14ac:dyDescent="0.3">
      <c r="A121" s="130"/>
      <c r="B121" s="208" t="s">
        <v>371</v>
      </c>
      <c r="C121" s="209"/>
      <c r="D121" s="209"/>
      <c r="E121" s="210"/>
    </row>
    <row r="122" spans="1:5" x14ac:dyDescent="0.3">
      <c r="A122" s="130"/>
      <c r="B122" s="208" t="s">
        <v>395</v>
      </c>
      <c r="C122" s="209"/>
      <c r="D122" s="209"/>
      <c r="E122" s="210"/>
    </row>
    <row r="123" spans="1:5" ht="15" thickBot="1" x14ac:dyDescent="0.35">
      <c r="A123" s="130"/>
      <c r="B123" s="211" t="s">
        <v>361</v>
      </c>
      <c r="C123" s="212"/>
      <c r="D123" s="127">
        <v>721015</v>
      </c>
      <c r="E123" s="128">
        <v>721029</v>
      </c>
    </row>
    <row r="125" spans="1:5" x14ac:dyDescent="0.3">
      <c r="A125" s="129"/>
      <c r="B125" s="124" t="str">
        <f>+PUNTAJE!A15</f>
        <v xml:space="preserve">PROPONENTE 11 </v>
      </c>
      <c r="C125" s="222" t="str">
        <f>+PUNTAJE!B15</f>
        <v>CONSORCIO 3C</v>
      </c>
      <c r="D125" s="222"/>
      <c r="E125" s="222"/>
    </row>
    <row r="126" spans="1:5" x14ac:dyDescent="0.3">
      <c r="A126" s="129"/>
      <c r="B126" s="225" t="s">
        <v>377</v>
      </c>
      <c r="C126" s="225"/>
      <c r="D126" s="226"/>
      <c r="E126" s="226"/>
    </row>
    <row r="127" spans="1:5" x14ac:dyDescent="0.3">
      <c r="A127" s="129"/>
      <c r="B127" s="220" t="s">
        <v>353</v>
      </c>
      <c r="C127" s="220"/>
      <c r="D127" s="220"/>
      <c r="E127" s="125">
        <v>0</v>
      </c>
    </row>
    <row r="128" spans="1:5" x14ac:dyDescent="0.3">
      <c r="A128" s="129"/>
      <c r="B128" s="220" t="s">
        <v>354</v>
      </c>
      <c r="C128" s="220"/>
      <c r="D128" s="220"/>
      <c r="E128" s="125">
        <f>+E133</f>
        <v>1940.21</v>
      </c>
    </row>
    <row r="130" spans="1:10" x14ac:dyDescent="0.3">
      <c r="A130" s="130"/>
      <c r="B130" s="124" t="str">
        <f>+PUNTAJE!A16</f>
        <v xml:space="preserve">PROPONENTE 12 </v>
      </c>
      <c r="C130" s="222" t="str">
        <f>+PUNTAJE!B16</f>
        <v>CONSORCIO SAN JUAN</v>
      </c>
      <c r="D130" s="222"/>
      <c r="E130" s="222"/>
    </row>
    <row r="131" spans="1:10" x14ac:dyDescent="0.3">
      <c r="A131" s="130"/>
      <c r="B131" s="223" t="s">
        <v>7</v>
      </c>
      <c r="C131" s="223"/>
      <c r="D131" s="224"/>
      <c r="E131" s="224"/>
    </row>
    <row r="132" spans="1:10" x14ac:dyDescent="0.3">
      <c r="A132" s="130"/>
      <c r="B132" s="220" t="s">
        <v>353</v>
      </c>
      <c r="C132" s="220"/>
      <c r="D132" s="220"/>
      <c r="E132" s="125">
        <v>30</v>
      </c>
    </row>
    <row r="133" spans="1:10" x14ac:dyDescent="0.3">
      <c r="A133" s="130"/>
      <c r="B133" s="220" t="s">
        <v>354</v>
      </c>
      <c r="C133" s="220"/>
      <c r="D133" s="220"/>
      <c r="E133" s="125">
        <f>+E138+J138</f>
        <v>1940.21</v>
      </c>
    </row>
    <row r="134" spans="1:10" ht="15" thickBot="1" x14ac:dyDescent="0.35">
      <c r="A134" s="130"/>
    </row>
    <row r="135" spans="1:10" x14ac:dyDescent="0.3">
      <c r="A135" s="130"/>
      <c r="B135" s="213" t="s">
        <v>355</v>
      </c>
      <c r="C135" s="214"/>
      <c r="D135" s="214"/>
      <c r="E135" s="215"/>
      <c r="G135" s="213" t="s">
        <v>362</v>
      </c>
      <c r="H135" s="214"/>
      <c r="I135" s="214"/>
      <c r="J135" s="215"/>
    </row>
    <row r="136" spans="1:10" ht="87" customHeight="1" x14ac:dyDescent="0.3">
      <c r="A136" s="130"/>
      <c r="B136" s="216" t="s">
        <v>396</v>
      </c>
      <c r="C136" s="217"/>
      <c r="D136" s="217"/>
      <c r="E136" s="218"/>
      <c r="G136" s="216" t="s">
        <v>398</v>
      </c>
      <c r="H136" s="217"/>
      <c r="I136" s="217"/>
      <c r="J136" s="218"/>
    </row>
    <row r="137" spans="1:10" x14ac:dyDescent="0.3">
      <c r="A137" s="130"/>
      <c r="B137" s="219" t="s">
        <v>364</v>
      </c>
      <c r="C137" s="220"/>
      <c r="D137" s="220"/>
      <c r="E137" s="126" t="s">
        <v>7</v>
      </c>
      <c r="G137" s="219" t="s">
        <v>364</v>
      </c>
      <c r="H137" s="220"/>
      <c r="I137" s="220"/>
      <c r="J137" s="126" t="s">
        <v>7</v>
      </c>
    </row>
    <row r="138" spans="1:10" x14ac:dyDescent="0.3">
      <c r="A138" s="130"/>
      <c r="B138" s="219" t="s">
        <v>357</v>
      </c>
      <c r="C138" s="220"/>
      <c r="D138" s="220"/>
      <c r="E138" s="126">
        <f>1961.55*40%</f>
        <v>784.62</v>
      </c>
      <c r="G138" s="219" t="s">
        <v>357</v>
      </c>
      <c r="H138" s="220"/>
      <c r="I138" s="220"/>
      <c r="J138" s="126">
        <v>1155.5899999999999</v>
      </c>
    </row>
    <row r="139" spans="1:10" x14ac:dyDescent="0.3">
      <c r="A139" s="130"/>
      <c r="B139" s="219" t="s">
        <v>358</v>
      </c>
      <c r="C139" s="220"/>
      <c r="D139" s="220"/>
      <c r="E139" s="221"/>
      <c r="G139" s="219" t="s">
        <v>358</v>
      </c>
      <c r="H139" s="220"/>
      <c r="I139" s="220"/>
      <c r="J139" s="221"/>
    </row>
    <row r="140" spans="1:10" x14ac:dyDescent="0.3">
      <c r="A140" s="130"/>
      <c r="B140" s="208" t="s">
        <v>371</v>
      </c>
      <c r="C140" s="209"/>
      <c r="D140" s="209"/>
      <c r="E140" s="210"/>
      <c r="G140" s="208" t="s">
        <v>371</v>
      </c>
      <c r="H140" s="209"/>
      <c r="I140" s="209"/>
      <c r="J140" s="210"/>
    </row>
    <row r="141" spans="1:10" x14ac:dyDescent="0.3">
      <c r="A141" s="130"/>
      <c r="B141" s="208" t="s">
        <v>397</v>
      </c>
      <c r="C141" s="209"/>
      <c r="D141" s="209"/>
      <c r="E141" s="210"/>
      <c r="G141" s="208" t="s">
        <v>399</v>
      </c>
      <c r="H141" s="209"/>
      <c r="I141" s="209"/>
      <c r="J141" s="210"/>
    </row>
    <row r="142" spans="1:10" ht="15" thickBot="1" x14ac:dyDescent="0.35">
      <c r="A142" s="130"/>
      <c r="B142" s="211" t="s">
        <v>361</v>
      </c>
      <c r="C142" s="212"/>
      <c r="D142" s="127">
        <v>721015</v>
      </c>
      <c r="E142" s="128">
        <v>721033</v>
      </c>
      <c r="G142" s="211" t="s">
        <v>361</v>
      </c>
      <c r="H142" s="212"/>
      <c r="I142" s="127">
        <v>721015</v>
      </c>
      <c r="J142" s="128">
        <v>721033</v>
      </c>
    </row>
  </sheetData>
  <mergeCells count="200">
    <mergeCell ref="C3:E3"/>
    <mergeCell ref="B4:E4"/>
    <mergeCell ref="B9:E9"/>
    <mergeCell ref="B8:E8"/>
    <mergeCell ref="B6:D6"/>
    <mergeCell ref="B5:D5"/>
    <mergeCell ref="G8:J8"/>
    <mergeCell ref="G9:J9"/>
    <mergeCell ref="G11:I11"/>
    <mergeCell ref="G12:J12"/>
    <mergeCell ref="G13:J13"/>
    <mergeCell ref="G14:J14"/>
    <mergeCell ref="B11:D11"/>
    <mergeCell ref="B12:E12"/>
    <mergeCell ref="B13:E13"/>
    <mergeCell ref="B14:E14"/>
    <mergeCell ref="B10:D10"/>
    <mergeCell ref="G10:I10"/>
    <mergeCell ref="B18:E18"/>
    <mergeCell ref="B19:D19"/>
    <mergeCell ref="B26:E26"/>
    <mergeCell ref="G26:J26"/>
    <mergeCell ref="B27:E27"/>
    <mergeCell ref="G27:J27"/>
    <mergeCell ref="B20:D20"/>
    <mergeCell ref="B22:E22"/>
    <mergeCell ref="G22:J22"/>
    <mergeCell ref="B23:E23"/>
    <mergeCell ref="G23:J23"/>
    <mergeCell ref="B24:D24"/>
    <mergeCell ref="G24:I24"/>
    <mergeCell ref="G15:H15"/>
    <mergeCell ref="B15:C15"/>
    <mergeCell ref="B29:C29"/>
    <mergeCell ref="G29:H29"/>
    <mergeCell ref="C31:E31"/>
    <mergeCell ref="B32:E32"/>
    <mergeCell ref="B33:D33"/>
    <mergeCell ref="B34:D34"/>
    <mergeCell ref="C17:E17"/>
    <mergeCell ref="B25:D25"/>
    <mergeCell ref="G25:I25"/>
    <mergeCell ref="B28:E28"/>
    <mergeCell ref="G28:J28"/>
    <mergeCell ref="L36:O36"/>
    <mergeCell ref="L37:O37"/>
    <mergeCell ref="L38:N38"/>
    <mergeCell ref="L39:N39"/>
    <mergeCell ref="L40:O40"/>
    <mergeCell ref="L41:O41"/>
    <mergeCell ref="B39:D39"/>
    <mergeCell ref="G39:I39"/>
    <mergeCell ref="B40:E40"/>
    <mergeCell ref="G40:J40"/>
    <mergeCell ref="B41:E41"/>
    <mergeCell ref="G41:J41"/>
    <mergeCell ref="B36:E36"/>
    <mergeCell ref="G36:J36"/>
    <mergeCell ref="B37:E37"/>
    <mergeCell ref="G37:J37"/>
    <mergeCell ref="B38:D38"/>
    <mergeCell ref="G38:I38"/>
    <mergeCell ref="L42:O42"/>
    <mergeCell ref="L43:M43"/>
    <mergeCell ref="C45:E45"/>
    <mergeCell ref="B46:E46"/>
    <mergeCell ref="B47:D47"/>
    <mergeCell ref="B48:D48"/>
    <mergeCell ref="B42:E42"/>
    <mergeCell ref="G42:J42"/>
    <mergeCell ref="B43:C43"/>
    <mergeCell ref="G43:H43"/>
    <mergeCell ref="L50:O50"/>
    <mergeCell ref="L51:O51"/>
    <mergeCell ref="L52:N52"/>
    <mergeCell ref="L53:N53"/>
    <mergeCell ref="L54:O54"/>
    <mergeCell ref="L55:O55"/>
    <mergeCell ref="B53:D53"/>
    <mergeCell ref="G53:I53"/>
    <mergeCell ref="B54:E54"/>
    <mergeCell ref="G54:J54"/>
    <mergeCell ref="B55:E55"/>
    <mergeCell ref="G55:J55"/>
    <mergeCell ref="B50:E50"/>
    <mergeCell ref="G50:J50"/>
    <mergeCell ref="B51:E51"/>
    <mergeCell ref="G51:J51"/>
    <mergeCell ref="B52:D52"/>
    <mergeCell ref="G52:I52"/>
    <mergeCell ref="B64:E64"/>
    <mergeCell ref="G64:J64"/>
    <mergeCell ref="L64:O64"/>
    <mergeCell ref="B65:E65"/>
    <mergeCell ref="G65:J65"/>
    <mergeCell ref="L65:O65"/>
    <mergeCell ref="L56:O56"/>
    <mergeCell ref="L57:M57"/>
    <mergeCell ref="C59:E59"/>
    <mergeCell ref="B60:E60"/>
    <mergeCell ref="B61:D61"/>
    <mergeCell ref="B62:D62"/>
    <mergeCell ref="B56:E56"/>
    <mergeCell ref="G56:J56"/>
    <mergeCell ref="B57:C57"/>
    <mergeCell ref="G57:H57"/>
    <mergeCell ref="B68:E68"/>
    <mergeCell ref="G68:J68"/>
    <mergeCell ref="L68:O68"/>
    <mergeCell ref="B69:E69"/>
    <mergeCell ref="G69:J69"/>
    <mergeCell ref="L69:O69"/>
    <mergeCell ref="B66:D66"/>
    <mergeCell ref="G66:I66"/>
    <mergeCell ref="L66:N66"/>
    <mergeCell ref="B67:D67"/>
    <mergeCell ref="G67:I67"/>
    <mergeCell ref="L67:N67"/>
    <mergeCell ref="C73:E73"/>
    <mergeCell ref="B74:E74"/>
    <mergeCell ref="B75:D75"/>
    <mergeCell ref="B76:D76"/>
    <mergeCell ref="B78:E78"/>
    <mergeCell ref="G78:J78"/>
    <mergeCell ref="B70:E70"/>
    <mergeCell ref="G70:J70"/>
    <mergeCell ref="L70:O70"/>
    <mergeCell ref="B71:C71"/>
    <mergeCell ref="G71:H71"/>
    <mergeCell ref="L71:M71"/>
    <mergeCell ref="B82:E82"/>
    <mergeCell ref="G82:J82"/>
    <mergeCell ref="B83:E83"/>
    <mergeCell ref="G83:J83"/>
    <mergeCell ref="B84:E84"/>
    <mergeCell ref="G84:J84"/>
    <mergeCell ref="B79:E79"/>
    <mergeCell ref="G79:J79"/>
    <mergeCell ref="B80:D80"/>
    <mergeCell ref="G80:I80"/>
    <mergeCell ref="B81:D81"/>
    <mergeCell ref="G81:I81"/>
    <mergeCell ref="B94:D94"/>
    <mergeCell ref="B95:D95"/>
    <mergeCell ref="B92:E92"/>
    <mergeCell ref="B93:E93"/>
    <mergeCell ref="B85:C85"/>
    <mergeCell ref="G85:H85"/>
    <mergeCell ref="C87:E87"/>
    <mergeCell ref="B88:E88"/>
    <mergeCell ref="B89:D89"/>
    <mergeCell ref="B90:D90"/>
    <mergeCell ref="C101:E101"/>
    <mergeCell ref="B102:E102"/>
    <mergeCell ref="B103:D103"/>
    <mergeCell ref="B104:D104"/>
    <mergeCell ref="C106:E106"/>
    <mergeCell ref="B107:E107"/>
    <mergeCell ref="B98:E98"/>
    <mergeCell ref="B99:C99"/>
    <mergeCell ref="B96:E96"/>
    <mergeCell ref="B97:E97"/>
    <mergeCell ref="B119:D119"/>
    <mergeCell ref="B120:E120"/>
    <mergeCell ref="B121:E121"/>
    <mergeCell ref="B116:E116"/>
    <mergeCell ref="B117:E117"/>
    <mergeCell ref="B118:D118"/>
    <mergeCell ref="B108:D108"/>
    <mergeCell ref="B109:D109"/>
    <mergeCell ref="C111:E111"/>
    <mergeCell ref="B112:E112"/>
    <mergeCell ref="B113:D113"/>
    <mergeCell ref="B114:D114"/>
    <mergeCell ref="B127:D127"/>
    <mergeCell ref="B128:D128"/>
    <mergeCell ref="C130:E130"/>
    <mergeCell ref="B131:E131"/>
    <mergeCell ref="B132:D132"/>
    <mergeCell ref="B133:D133"/>
    <mergeCell ref="B122:E122"/>
    <mergeCell ref="B123:C123"/>
    <mergeCell ref="C125:E125"/>
    <mergeCell ref="B126:E126"/>
    <mergeCell ref="B141:E141"/>
    <mergeCell ref="B142:C142"/>
    <mergeCell ref="G135:J135"/>
    <mergeCell ref="G136:J136"/>
    <mergeCell ref="G137:I137"/>
    <mergeCell ref="G138:I138"/>
    <mergeCell ref="G139:J139"/>
    <mergeCell ref="G140:J140"/>
    <mergeCell ref="G141:J141"/>
    <mergeCell ref="G142:H142"/>
    <mergeCell ref="B135:E135"/>
    <mergeCell ref="B136:E136"/>
    <mergeCell ref="B137:D137"/>
    <mergeCell ref="B138:D138"/>
    <mergeCell ref="B139:E139"/>
    <mergeCell ref="B140:E140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5"/>
  <sheetViews>
    <sheetView workbookViewId="0">
      <selection activeCell="B17" sqref="B17"/>
    </sheetView>
  </sheetViews>
  <sheetFormatPr baseColWidth="10" defaultRowHeight="14.4" x14ac:dyDescent="0.3"/>
  <cols>
    <col min="1" max="1" width="17.88671875" customWidth="1"/>
    <col min="2" max="2" width="28.6640625" customWidth="1"/>
    <col min="3" max="3" width="39.33203125" customWidth="1"/>
    <col min="4" max="4" width="31.5546875" customWidth="1"/>
    <col min="5" max="5" width="15.88671875" customWidth="1"/>
    <col min="6" max="6" width="50.6640625" customWidth="1"/>
  </cols>
  <sheetData>
    <row r="1" spans="1:6" x14ac:dyDescent="0.3">
      <c r="A1" s="141" t="s">
        <v>13</v>
      </c>
      <c r="B1" s="141"/>
      <c r="C1" s="141"/>
      <c r="D1" s="141"/>
      <c r="E1" s="141"/>
    </row>
    <row r="3" spans="1:6" s="4" customFormat="1" ht="30.6" x14ac:dyDescent="0.3">
      <c r="B3" s="3" t="s">
        <v>2</v>
      </c>
      <c r="C3" s="6" t="s">
        <v>46</v>
      </c>
      <c r="D3" s="6" t="s">
        <v>14</v>
      </c>
      <c r="E3" s="17" t="s">
        <v>1</v>
      </c>
      <c r="F3" s="17" t="s">
        <v>15</v>
      </c>
    </row>
    <row r="4" spans="1:6" s="4" customFormat="1" ht="28.8" x14ac:dyDescent="0.3">
      <c r="A4" s="5" t="s">
        <v>0</v>
      </c>
      <c r="B4" s="20" t="str">
        <f>+PUNTAJE!B5</f>
        <v>JHON JAIRO GALINDEZ SANTANDER</v>
      </c>
      <c r="C4" s="18" t="s">
        <v>55</v>
      </c>
      <c r="D4" s="18" t="s">
        <v>56</v>
      </c>
      <c r="E4" s="17">
        <v>20</v>
      </c>
      <c r="F4" s="18"/>
    </row>
    <row r="5" spans="1:6" s="4" customFormat="1" ht="21.6" x14ac:dyDescent="0.3">
      <c r="A5" s="5" t="s">
        <v>23</v>
      </c>
      <c r="B5" s="24" t="str">
        <f>+PUNTAJE!B6</f>
        <v>CONALCRETO SAS</v>
      </c>
      <c r="C5" s="18" t="s">
        <v>55</v>
      </c>
      <c r="D5" s="18" t="s">
        <v>56</v>
      </c>
      <c r="E5" s="17">
        <v>20</v>
      </c>
      <c r="F5" s="9"/>
    </row>
    <row r="6" spans="1:6" s="4" customFormat="1" ht="28.8" x14ac:dyDescent="0.3">
      <c r="A6" s="5" t="s">
        <v>26</v>
      </c>
      <c r="B6" s="24" t="str">
        <f>+PUNTAJE!B7</f>
        <v>RAFAEL EDUARDO GOMEZ GUTIERREZ</v>
      </c>
      <c r="C6" s="18" t="s">
        <v>55</v>
      </c>
      <c r="D6" s="18" t="s">
        <v>56</v>
      </c>
      <c r="E6" s="17">
        <v>20</v>
      </c>
      <c r="F6" s="57"/>
    </row>
    <row r="7" spans="1:6" s="4" customFormat="1" ht="28.8" x14ac:dyDescent="0.3">
      <c r="A7" s="5" t="s">
        <v>27</v>
      </c>
      <c r="B7" s="24" t="str">
        <f>+PUNTAJE!B8</f>
        <v>FRANCISCO ROBERTO LOPEZ BENAVIDES</v>
      </c>
      <c r="C7" s="18" t="s">
        <v>55</v>
      </c>
      <c r="D7" s="18" t="s">
        <v>56</v>
      </c>
      <c r="E7" s="17">
        <v>20</v>
      </c>
      <c r="F7" s="57"/>
    </row>
    <row r="8" spans="1:6" s="4" customFormat="1" ht="21.6" x14ac:dyDescent="0.3">
      <c r="A8" s="5" t="s">
        <v>83</v>
      </c>
      <c r="B8" s="116" t="str">
        <f>+PUNTAJE!B9</f>
        <v>CONSORCIO UNAR DCS</v>
      </c>
      <c r="C8" s="18" t="s">
        <v>55</v>
      </c>
      <c r="D8" s="18" t="s">
        <v>56</v>
      </c>
      <c r="E8" s="17">
        <v>20</v>
      </c>
      <c r="F8" s="57"/>
    </row>
    <row r="9" spans="1:6" s="4" customFormat="1" ht="28.8" x14ac:dyDescent="0.3">
      <c r="A9" s="5" t="s">
        <v>61</v>
      </c>
      <c r="B9" s="116" t="str">
        <f>+PUNTAJE!B10</f>
        <v>SERVICIOS BIOMEDICOS DE NARIÑO SAS</v>
      </c>
      <c r="C9" s="18" t="s">
        <v>55</v>
      </c>
      <c r="D9" s="18" t="s">
        <v>56</v>
      </c>
      <c r="E9" s="17">
        <v>20</v>
      </c>
      <c r="F9" s="57"/>
    </row>
    <row r="10" spans="1:6" s="4" customFormat="1" ht="21.6" x14ac:dyDescent="0.3">
      <c r="A10" s="5" t="s">
        <v>84</v>
      </c>
      <c r="B10" s="116" t="str">
        <f>+PUNTAJE!B11</f>
        <v>WRUSSY INGENIEROS SAS</v>
      </c>
      <c r="C10" s="18" t="s">
        <v>55</v>
      </c>
      <c r="D10" s="18" t="s">
        <v>56</v>
      </c>
      <c r="E10" s="17">
        <v>20</v>
      </c>
      <c r="F10" s="57"/>
    </row>
    <row r="11" spans="1:6" s="4" customFormat="1" x14ac:dyDescent="0.3">
      <c r="A11" s="5" t="s">
        <v>85</v>
      </c>
      <c r="B11" s="116" t="str">
        <f>+PUNTAJE!B12</f>
        <v>TRANSFORMAR INGENIEROS SAS</v>
      </c>
      <c r="C11" s="18"/>
      <c r="D11" s="18"/>
      <c r="E11" s="17">
        <v>0</v>
      </c>
      <c r="F11" s="227" t="s">
        <v>377</v>
      </c>
    </row>
    <row r="12" spans="1:6" s="4" customFormat="1" ht="28.8" x14ac:dyDescent="0.3">
      <c r="A12" s="5" t="s">
        <v>86</v>
      </c>
      <c r="B12" s="116" t="str">
        <f>+PUNTAJE!B13</f>
        <v>ALVARO ANDRES CUARTAS ROBAYO</v>
      </c>
      <c r="C12" s="18"/>
      <c r="D12" s="18"/>
      <c r="E12" s="17">
        <v>0</v>
      </c>
      <c r="F12" s="227" t="s">
        <v>377</v>
      </c>
    </row>
    <row r="13" spans="1:6" s="4" customFormat="1" ht="28.8" x14ac:dyDescent="0.3">
      <c r="A13" s="5" t="s">
        <v>69</v>
      </c>
      <c r="B13" s="116" t="str">
        <f>+PUNTAJE!B14</f>
        <v>CONSORCIO SAN JUAN DE PASTO 2022</v>
      </c>
      <c r="C13" s="18" t="s">
        <v>55</v>
      </c>
      <c r="D13" s="18" t="s">
        <v>56</v>
      </c>
      <c r="E13" s="17">
        <v>20</v>
      </c>
      <c r="F13" s="57"/>
    </row>
    <row r="14" spans="1:6" s="4" customFormat="1" x14ac:dyDescent="0.3">
      <c r="A14" s="5" t="s">
        <v>87</v>
      </c>
      <c r="B14" s="116" t="str">
        <f>+PUNTAJE!B15</f>
        <v>CONSORCIO 3C</v>
      </c>
      <c r="C14" s="18"/>
      <c r="D14" s="18"/>
      <c r="E14" s="17">
        <v>0</v>
      </c>
      <c r="F14" s="227" t="s">
        <v>377</v>
      </c>
    </row>
    <row r="15" spans="1:6" s="4" customFormat="1" ht="21.6" x14ac:dyDescent="0.3">
      <c r="A15" s="5" t="s">
        <v>88</v>
      </c>
      <c r="B15" s="116" t="str">
        <f>+PUNTAJE!B16</f>
        <v>CONSORCIO SAN JUAN</v>
      </c>
      <c r="C15" s="18" t="s">
        <v>55</v>
      </c>
      <c r="D15" s="18" t="s">
        <v>56</v>
      </c>
      <c r="E15" s="17">
        <v>20</v>
      </c>
      <c r="F15" s="57"/>
    </row>
  </sheetData>
  <mergeCells count="1">
    <mergeCell ref="A1:E1"/>
  </mergeCells>
  <pageMargins left="0.7" right="0.7" top="0.75" bottom="0.75" header="0.3" footer="0.3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6ED15E1E97E545AB1EA58E6F659755" ma:contentTypeVersion="8" ma:contentTypeDescription="Crear nuevo documento." ma:contentTypeScope="" ma:versionID="b3db831047acc7bdfb3dc9276c908645">
  <xsd:schema xmlns:xsd="http://www.w3.org/2001/XMLSchema" xmlns:xs="http://www.w3.org/2001/XMLSchema" xmlns:p="http://schemas.microsoft.com/office/2006/metadata/properties" xmlns:ns3="edb4a288-17c0-409b-be07-d1c7bdacde27" targetNamespace="http://schemas.microsoft.com/office/2006/metadata/properties" ma:root="true" ma:fieldsID="e1a1169d6cd9ccffb6324ba5cdb31022" ns3:_="">
    <xsd:import namespace="edb4a288-17c0-409b-be07-d1c7bdacde2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b4a288-17c0-409b-be07-d1c7bdacde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1E3212E-63FD-4EC0-81F5-97AF2E0F1C5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A507143-187A-4938-B3ED-4767DE132C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db4a288-17c0-409b-be07-d1c7bdacde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5C9E6F-E738-4641-BC28-B7A2D1A0E63E}">
  <ds:schemaRefs>
    <ds:schemaRef ds:uri="http://purl.org/dc/dcmitype/"/>
    <ds:schemaRef ds:uri="http://purl.org/dc/elements/1.1/"/>
    <ds:schemaRef ds:uri="http://schemas.openxmlformats.org/package/2006/metadata/core-properties"/>
    <ds:schemaRef ds:uri="http://www.w3.org/XML/1998/namespace"/>
    <ds:schemaRef ds:uri="edb4a288-17c0-409b-be07-d1c7bdacde27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PUNTAJE</vt:lpstr>
      <vt:lpstr>CRITERIOS</vt:lpstr>
      <vt:lpstr>REV ARITMETICA</vt:lpstr>
      <vt:lpstr>COD. ECONOMICAS</vt:lpstr>
      <vt:lpstr>EXPERIENCIA PONDERABLE</vt:lpstr>
      <vt:lpstr>IND. NACIONAL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Urbano</dc:creator>
  <cp:lastModifiedBy>MAURICIO URBANO</cp:lastModifiedBy>
  <dcterms:created xsi:type="dcterms:W3CDTF">2020-08-03T01:02:36Z</dcterms:created>
  <dcterms:modified xsi:type="dcterms:W3CDTF">2022-03-04T01:38:55Z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0x010100446ED15E1E97E545AB1EA58E6F659755</vt:lpwstr>
  </property>
</Properties>
</file>