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DENAR\2021\MEDIANA CUANTIA\GIMNASIO\SEPTIEMBRE 27\EVALUACION\PONDERACION\"/>
    </mc:Choice>
  </mc:AlternateContent>
  <xr:revisionPtr revIDLastSave="0" documentId="13_ncr:1_{67C4A031-F52A-4255-BDEB-33B7C90A1E37}" xr6:coauthVersionLast="47" xr6:coauthVersionMax="47" xr10:uidLastSave="{00000000-0000-0000-0000-000000000000}"/>
  <bookViews>
    <workbookView xWindow="-110" yWindow="-110" windowWidth="19420" windowHeight="10420" firstSheet="2" activeTab="6" xr2:uid="{00000000-000D-0000-FFFF-FFFF00000000}"/>
  </bookViews>
  <sheets>
    <sheet name="PUNTAJE" sheetId="6" r:id="rId1"/>
    <sheet name="CRITERIOS" sheetId="7" r:id="rId2"/>
    <sheet name="REV ARITMETICA" sheetId="11" r:id="rId3"/>
    <sheet name="COD. ECONOMICAS" sheetId="1" r:id="rId4"/>
    <sheet name="GARANTIA" sheetId="12" r:id="rId5"/>
    <sheet name="FORMA DE PAGO" sheetId="10" r:id="rId6"/>
    <sheet name="IND. NACIONAL" sheetId="3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2" i="11" l="1"/>
  <c r="F187" i="11"/>
  <c r="F182" i="11"/>
  <c r="F178" i="11"/>
  <c r="F175" i="11"/>
  <c r="F174" i="11"/>
  <c r="F173" i="11"/>
  <c r="F172" i="11"/>
  <c r="F168" i="11"/>
  <c r="F165" i="11"/>
  <c r="F160" i="11"/>
  <c r="F154" i="11"/>
  <c r="F149" i="11"/>
  <c r="F148" i="11"/>
  <c r="F146" i="11"/>
  <c r="F143" i="11"/>
  <c r="F140" i="11"/>
  <c r="F137" i="11"/>
  <c r="F135" i="11"/>
  <c r="F131" i="11"/>
  <c r="F130" i="11"/>
  <c r="F129" i="11"/>
  <c r="F128" i="11"/>
  <c r="F127" i="11"/>
  <c r="F126" i="11"/>
  <c r="F125" i="11"/>
  <c r="F124" i="11"/>
  <c r="F121" i="11"/>
  <c r="F120" i="11"/>
  <c r="F119" i="11"/>
  <c r="F118" i="11"/>
  <c r="F114" i="11"/>
  <c r="F109" i="11"/>
  <c r="F106" i="11"/>
  <c r="F104" i="11"/>
  <c r="F102" i="11"/>
  <c r="F100" i="11"/>
  <c r="F99" i="11"/>
  <c r="F98" i="11"/>
  <c r="F97" i="11"/>
  <c r="F96" i="11"/>
  <c r="F94" i="11"/>
  <c r="F93" i="11"/>
  <c r="F92" i="11"/>
  <c r="F91" i="11"/>
  <c r="F90" i="11"/>
  <c r="F88" i="11"/>
  <c r="F87" i="11"/>
  <c r="F86" i="11"/>
  <c r="F85" i="11"/>
  <c r="F84" i="11"/>
  <c r="F83" i="11"/>
  <c r="F82" i="11"/>
  <c r="F81" i="11"/>
  <c r="F80" i="11"/>
  <c r="F79" i="11"/>
  <c r="F72" i="11"/>
  <c r="F65" i="11"/>
  <c r="F59" i="11"/>
  <c r="F52" i="11"/>
  <c r="F47" i="11"/>
  <c r="F38" i="11"/>
  <c r="F29" i="11"/>
  <c r="F20" i="11"/>
  <c r="F7" i="11"/>
  <c r="F197" i="11" l="1"/>
  <c r="G5" i="6"/>
  <c r="B4" i="12"/>
  <c r="C2" i="11" l="1"/>
  <c r="F195" i="11"/>
  <c r="F196" i="11" s="1"/>
  <c r="D9" i="1" s="1"/>
  <c r="C9" i="1"/>
  <c r="C6" i="10" s="1"/>
  <c r="C7" i="10" s="1"/>
  <c r="B4" i="10"/>
  <c r="H5" i="6"/>
  <c r="B4" i="3" l="1"/>
  <c r="E5" i="6" l="1"/>
  <c r="E9" i="1" l="1"/>
  <c r="D15" i="1" l="1"/>
  <c r="G9" i="1" s="1"/>
  <c r="I5" i="6"/>
  <c r="B9" i="1" l="1"/>
  <c r="F5" i="6" l="1"/>
  <c r="C5" i="6" s="1"/>
  <c r="E2" i="7"/>
</calcChain>
</file>

<file path=xl/sharedStrings.xml><?xml version="1.0" encoding="utf-8"?>
<sst xmlns="http://schemas.openxmlformats.org/spreadsheetml/2006/main" count="219" uniqueCount="143">
  <si>
    <t>PROPONENTE 1</t>
  </si>
  <si>
    <t>CALIFICACION</t>
  </si>
  <si>
    <t>NOMBRE</t>
  </si>
  <si>
    <t>ASIGNACION DE PUNTAJE</t>
  </si>
  <si>
    <t>PUNTAJE TOTAL</t>
  </si>
  <si>
    <t>CONDICIONES ECONOMICAS</t>
  </si>
  <si>
    <t>APOYO A LA INDUSTRIA NACIONAL</t>
  </si>
  <si>
    <t>CALIFICACION DE LOS OFERENTES HABILITADOS</t>
  </si>
  <si>
    <t>CUMPLE</t>
  </si>
  <si>
    <t>NOMBRE DEL PROPONENTE</t>
  </si>
  <si>
    <t>REQUISITOS HABILITANTES</t>
  </si>
  <si>
    <t>CRITERIOS</t>
  </si>
  <si>
    <t>PUNTAJES PARCIALES</t>
  </si>
  <si>
    <t xml:space="preserve"> CALIFICACION DE  LAS CONDICIONES ECONOMICAS - PRECIO</t>
  </si>
  <si>
    <t xml:space="preserve"> CALIFICACION DE  APOYO A LA INDUSTRIA NACIONAL</t>
  </si>
  <si>
    <t>PRESENTA MANIFESTACION QUE LOS BIENES Y SERVICIOS A SUMINISTRAR SON DE ORIGEN NACIONAL O TRATO NACIONAL SEGÚN LA LEY 816 DE 2003</t>
  </si>
  <si>
    <t>BIENES O SERVICIOS NACIONALES / BIENES O SERVICIOS EXTRANJEROS</t>
  </si>
  <si>
    <t>PROPONENTE</t>
  </si>
  <si>
    <t>NOTA</t>
  </si>
  <si>
    <t>VALOR TRM</t>
  </si>
  <si>
    <t>METODO ASIGNADO</t>
  </si>
  <si>
    <t>VALOR PROPUESTA DESPUES DE CORRECCION ARITMETICA</t>
  </si>
  <si>
    <t>https://www.datos.gov.co/Econom-a-y-Finanzas/Tasa-de-Cambio-Representativa-del-Mercado-Historic/mcec-87by</t>
  </si>
  <si>
    <t>FORMULA</t>
  </si>
  <si>
    <t>VALOR PROPUESTA DESPUES DE CORRECCION ARITMETICA SIN IVA</t>
  </si>
  <si>
    <t>IVA SOBRE LA UTILIDAD DE LA PROPUESTA</t>
  </si>
  <si>
    <t>FORMULA PARA LA ASIGNACION DEL PUNTAJE</t>
  </si>
  <si>
    <t>NOTA: Pe=Propuesta evaluada sin iva</t>
  </si>
  <si>
    <t xml:space="preserve"> revisión aritmética</t>
  </si>
  <si>
    <t>CUMPLE - NO PRESENTA ERROR ARITMETICO.</t>
  </si>
  <si>
    <t>N/A</t>
  </si>
  <si>
    <t>MENOR VALOR</t>
  </si>
  <si>
    <t>P= PUNTAJE ASIGNADO AL VALOR TOTAL OFERTADO</t>
  </si>
  <si>
    <t xml:space="preserve">PMAX= </t>
  </si>
  <si>
    <t>Puntaje Maximo</t>
  </si>
  <si>
    <t>VMO=</t>
  </si>
  <si>
    <t>Valor de la oferta mas baja</t>
  </si>
  <si>
    <t>P= ((PMAX*VMO)/PE)</t>
  </si>
  <si>
    <t>Los proponentes deberán presentar su propuesta económica.</t>
  </si>
  <si>
    <t>FORMA DE PAGO</t>
  </si>
  <si>
    <t>RENUNCIA AL ANTICIPO</t>
  </si>
  <si>
    <t>PRESENTACION DE CREDITO APROBADO</t>
  </si>
  <si>
    <t>PRESENTACION SALDO CUENTA BANCARIA</t>
  </si>
  <si>
    <t>OBSERVACION</t>
  </si>
  <si>
    <t>m2</t>
  </si>
  <si>
    <t xml:space="preserve">PROPONENTE 1 </t>
  </si>
  <si>
    <t>FECHA  PUBLICACION DEL INFORME DE EVALUACION DE REQUISITOS HABILITANTES DEFINITIVO</t>
  </si>
  <si>
    <t>DIA HABIL POSTERIOR A LA PUBLICACION DEL INFORME DE EVALUACION DE REQUISITOS HABILITANTES DEFINITIVO</t>
  </si>
  <si>
    <t>MANTENIMIENTO</t>
  </si>
  <si>
    <t>VALOR DE LA OFERTA</t>
  </si>
  <si>
    <t>20%  DEL VALOR DE LA OFERTA</t>
  </si>
  <si>
    <t>El precio ofrecido en la propuesta económica debe expresarse en pesos 
colombianos, subtotal, valor del IVA, valor total de la propuesta, de acuerdo al 
formato anexo.</t>
  </si>
  <si>
    <t>Discrepancia entre las cantidades expresadas en letras y 
números, prevalecerán las cantidades expresadas en letras.</t>
  </si>
  <si>
    <t>GARANTIA Y SOPORTE TECNICO</t>
  </si>
  <si>
    <t>DOCUMENTO DE GARANTIA Y SOPORTE TECNICO</t>
  </si>
  <si>
    <t>OFRECIMIENTO EN MESES</t>
  </si>
  <si>
    <t>ITEM</t>
  </si>
  <si>
    <t>CANT</t>
  </si>
  <si>
    <t>UND</t>
  </si>
  <si>
    <t>DESCRIPCION</t>
  </si>
  <si>
    <t>Und</t>
  </si>
  <si>
    <t>MAQUINA JAULA MULTIPRESS ESTACIONAL</t>
  </si>
  <si>
    <t>MAQUINA PRENSA – HACK SQUAT</t>
  </si>
  <si>
    <t>MAQUINA DE MUSCULACION MULTIGIMNASIO</t>
  </si>
  <si>
    <t xml:space="preserve">BANCO PRESS PECHO RECTO/INCLINADO  </t>
  </si>
  <si>
    <t>BANCO ABS</t>
  </si>
  <si>
    <t>BANCO PLANO/INCLINADO</t>
  </si>
  <si>
    <t>BANCO BICEPS</t>
  </si>
  <si>
    <t>RACK MANCUERNAS</t>
  </si>
  <si>
    <t>RACK BARRAS PISO</t>
  </si>
  <si>
    <t>JUEGOS MANCUERNAS</t>
  </si>
  <si>
    <t>MANCUERNAS 5 KG</t>
  </si>
  <si>
    <t>MANCUERNAS 10 KG</t>
  </si>
  <si>
    <t>MANCUERNAS 15 KG</t>
  </si>
  <si>
    <t>MANCUERNAS 20 KG</t>
  </si>
  <si>
    <t>MANCUERNAS 25 KG</t>
  </si>
  <si>
    <t>MANCUERNAS 30 KG</t>
  </si>
  <si>
    <t>MANCUERNAS 35 KG</t>
  </si>
  <si>
    <t>MANCUERNAS 40 KG</t>
  </si>
  <si>
    <t>MANCUERNAS 45 KG</t>
  </si>
  <si>
    <t>MANCUERNAS 50 KG</t>
  </si>
  <si>
    <t>JUEGOS DE DISCOS</t>
  </si>
  <si>
    <t>DISCO OLIMPICO 2,5 KG</t>
  </si>
  <si>
    <t>DISCO OLIMPICO 5 KG</t>
  </si>
  <si>
    <t>DISCO OLIMPICO 10 KG</t>
  </si>
  <si>
    <t>DISCO OLIMPICO 15 KG</t>
  </si>
  <si>
    <t>DISCO OLIMPICO 20 KG</t>
  </si>
  <si>
    <t>BARRAS</t>
  </si>
  <si>
    <t>Barra Olímpica de 2.20m / ,20kg</t>
  </si>
  <si>
    <t>Barras rectas Olímpica cortas: 150 cms largo</t>
  </si>
  <si>
    <t>Barra Z olímpica: 120 cms largo</t>
  </si>
  <si>
    <t>Barra romana olímpica: 87 cms largo</t>
  </si>
  <si>
    <t>GRIPS DE SUJECIÓN MARIPOSA</t>
  </si>
  <si>
    <t>ESPEJO 1,90 * 1,60 MT</t>
  </si>
  <si>
    <t>ESPEJO 4,8 * 1,60 MT</t>
  </si>
  <si>
    <t>M2</t>
  </si>
  <si>
    <t>PISO EN CAUCHO ANTIDESLIZANTE Y ABSORBENTE DE IMPACTOS</t>
  </si>
  <si>
    <t>RACK – ESTANTE GENERAL</t>
  </si>
  <si>
    <t>BALON PILATES/YOGA</t>
  </si>
  <si>
    <t>BALONES MEDICINALES</t>
  </si>
  <si>
    <t>BALON 4KG</t>
  </si>
  <si>
    <t>BALON 6KG</t>
  </si>
  <si>
    <t>BALON 8KG</t>
  </si>
  <si>
    <t>BALON 10KG</t>
  </si>
  <si>
    <t>KETTLEKBELL</t>
  </si>
  <si>
    <t xml:space="preserve"> Mancuerna Rusa Kettlebell 4 KG</t>
  </si>
  <si>
    <t xml:space="preserve"> Mancuerna Rusa Kettlebell 6 KG</t>
  </si>
  <si>
    <t xml:space="preserve"> Mancuerna Rusa Kettlebell 8 KG</t>
  </si>
  <si>
    <t xml:space="preserve"> Mancuerna Rusa Kettlebell 12 KG</t>
  </si>
  <si>
    <t xml:space="preserve"> Mancuerna Rusa Kettlebell 16 KG</t>
  </si>
  <si>
    <t xml:space="preserve"> Mancuerna Rusa Kettlebell 20 KG</t>
  </si>
  <si>
    <t xml:space="preserve"> Mancuerna Rusa Kettlebell 24 KG</t>
  </si>
  <si>
    <t xml:space="preserve">SACO BOX + SOPORTE  </t>
  </si>
  <si>
    <t>GUANTES DE MMA</t>
  </si>
  <si>
    <t>CAJON PILOMÉTRICO</t>
  </si>
  <si>
    <t>STEPS</t>
  </si>
  <si>
    <t>COLCHONETAS</t>
  </si>
  <si>
    <t>SOGAS DE SALTO</t>
  </si>
  <si>
    <t>PISO EN PVC</t>
  </si>
  <si>
    <t>BICICLETA  SPINNING</t>
  </si>
  <si>
    <t>CINTA TROTADORA</t>
  </si>
  <si>
    <t>ELIPTICA</t>
  </si>
  <si>
    <t>MAQUINA REMO</t>
  </si>
  <si>
    <t>CASILLERO</t>
  </si>
  <si>
    <t>BICICLETA ESTÁTICA PONY</t>
  </si>
  <si>
    <t>ASCENSOR</t>
  </si>
  <si>
    <t>PRENSA DOBLE</t>
  </si>
  <si>
    <t>ABDOMINALES</t>
  </si>
  <si>
    <t>SOGA DE BATIDA</t>
  </si>
  <si>
    <t>LLANTA DE ENTRENAMIENTO FUNCIONAL</t>
  </si>
  <si>
    <t>INSTALACION DE 5 MAQUINAS</t>
  </si>
  <si>
    <t>V/UNITARIO</t>
  </si>
  <si>
    <t>V/TOTAL</t>
  </si>
  <si>
    <t>REVISION ARITMETICA</t>
  </si>
  <si>
    <t>2KFIT CORPORATION S.A.S.</t>
  </si>
  <si>
    <t>CUMPLE - FOLIOS 6 AL 11 ARCHIVO CONVOCATORIA PUBLICA No. 221828 NOV 29 del 2021</t>
  </si>
  <si>
    <t>CUMPLE - VALOR EN NUMEROS $145,155,642 - VALOR EN LETRAS CIENTO CUARENTA Y CINCO MILLONES CIENTO CINCUENTA Y CINCO MIL SEISCIENTOS CUARENTA Y DOS PESOS M/CTE</t>
  </si>
  <si>
    <t>CUMPLE - NO PRESENTA DISCREPANCIAS.</t>
  </si>
  <si>
    <t>CUMPLE - PRESENTA DOCUMENTO SUSCRITO POR LA REPRESENTANTE LEGAL DIANA CAROLINA CABALLERO CASTELLANOS - FOLIO 62 ARCHIVO CONVOCATORIA PUBLICA UDENAR No. 221828 NOV 29 del 2021</t>
  </si>
  <si>
    <t>RENUNCIA AL ANTICIPO ACOGIENDOSE A LO ESTABLECIDO EN LA OPCION B - FOLIO 63 ARCHIVO CONVOCATORIA PUBLICA UDENAR No. 221828 NOV 29 del 2021LTDA PARTE 19 DE 20 FOLIO 1060 AL 1110</t>
  </si>
  <si>
    <t>PRESENTA CERTIFICADO DE CUENTA CORRIENTE N° 346069996236 DEL BANCO DAVIVIENDA CON UN SALDO A LA FECHA DEL 28-11-2021-DE $30,082,644,70 - FOLIO 62 ARCHIVO CONVOCATORIA PUBLICA UDENAR No. 221828 NOV 29 del 2021</t>
  </si>
  <si>
    <t xml:space="preserve">NO CUMPLE - PRESENTA MANIFESTACION </t>
  </si>
  <si>
    <t>la certificacion no cumple con la normatividad respecto  a los servicios nacionales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</si>
</sst>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\ * #,##0.00_);_(&quot;$&quot;\ * \(#,##0.00\);_(&quot;$&quot;\ * &quot;-&quot;??_);_(@_)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entury Gothic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sz val="8"/>
      <name val="Century Gothic"/>
      <family val="2"/>
    </font>
    <font>
      <b/>
      <sz val="9"/>
      <color rgb="FF000000"/>
      <name val="Calibri Light"/>
      <family val="2"/>
      <scheme val="major"/>
    </font>
    <font>
      <sz val="9"/>
      <color rgb="FF000000"/>
      <name val="Calibri Light"/>
      <family val="2"/>
      <scheme val="major"/>
    </font>
    <font>
      <sz val="9"/>
      <color theme="1"/>
      <name val="Calibri Light"/>
      <family val="2"/>
      <scheme val="major"/>
    </font>
    <font>
      <b/>
      <sz val="9"/>
      <color theme="1"/>
      <name val="Calibri Light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5" fillId="0" borderId="0" applyNumberFormat="0" applyFill="0" applyBorder="0" applyAlignment="0" applyProtection="0"/>
    <xf numFmtId="164" fontId="8" fillId="0" borderId="0" applyFont="0" applyFill="0" applyBorder="0" applyAlignment="0" applyProtection="0"/>
    <xf numFmtId="0" fontId="9" fillId="0" borderId="0"/>
    <xf numFmtId="0" fontId="8" fillId="0" borderId="0"/>
  </cellStyleXfs>
  <cellXfs count="10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4" fontId="0" fillId="0" borderId="1" xfId="0" applyNumberFormat="1" applyBorder="1"/>
    <xf numFmtId="4" fontId="0" fillId="0" borderId="0" xfId="0" applyNumberFormat="1"/>
    <xf numFmtId="4" fontId="0" fillId="0" borderId="0" xfId="0" applyNumberFormat="1" applyAlignment="1">
      <alignment vertical="center"/>
    </xf>
    <xf numFmtId="4" fontId="1" fillId="0" borderId="0" xfId="0" applyNumberFormat="1" applyFont="1"/>
    <xf numFmtId="0" fontId="3" fillId="0" borderId="1" xfId="0" applyFont="1" applyBorder="1" applyAlignment="1">
      <alignment vertical="center" wrapText="1"/>
    </xf>
    <xf numFmtId="4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1" fillId="0" borderId="1" xfId="0" applyNumberFormat="1" applyFont="1" applyBorder="1" applyAlignment="1">
      <alignment horizontal="left" vertical="center"/>
    </xf>
    <xf numFmtId="4" fontId="1" fillId="0" borderId="1" xfId="0" applyNumberFormat="1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right" vertical="center"/>
    </xf>
    <xf numFmtId="4" fontId="1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 wrapText="1"/>
    </xf>
    <xf numFmtId="0" fontId="5" fillId="0" borderId="0" xfId="1"/>
    <xf numFmtId="4" fontId="0" fillId="0" borderId="0" xfId="0" applyNumberFormat="1" applyAlignment="1">
      <alignment horizontal="left" vertical="center"/>
    </xf>
    <xf numFmtId="4" fontId="6" fillId="0" borderId="0" xfId="0" applyNumberFormat="1" applyFont="1" applyAlignment="1">
      <alignment horizontal="left" vertical="center" wrapText="1"/>
    </xf>
    <xf numFmtId="4" fontId="6" fillId="0" borderId="0" xfId="0" applyNumberFormat="1" applyFont="1" applyAlignment="1">
      <alignment vertical="center" wrapText="1"/>
    </xf>
    <xf numFmtId="4" fontId="6" fillId="0" borderId="1" xfId="0" applyNumberFormat="1" applyFont="1" applyBorder="1" applyAlignment="1">
      <alignment vertical="center" wrapText="1"/>
    </xf>
    <xf numFmtId="4" fontId="1" fillId="0" borderId="0" xfId="0" applyNumberFormat="1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vertical="center"/>
    </xf>
    <xf numFmtId="4" fontId="0" fillId="0" borderId="0" xfId="0" applyNumberFormat="1" applyBorder="1" applyAlignment="1">
      <alignment vertical="center"/>
    </xf>
    <xf numFmtId="4" fontId="0" fillId="0" borderId="0" xfId="0" applyNumberFormat="1" applyFont="1" applyBorder="1" applyAlignment="1">
      <alignment horizontal="left" vertical="center"/>
    </xf>
    <xf numFmtId="0" fontId="0" fillId="0" borderId="1" xfId="0" applyFill="1" applyBorder="1" applyAlignment="1">
      <alignment vertical="center"/>
    </xf>
    <xf numFmtId="0" fontId="0" fillId="0" borderId="0" xfId="0" applyFill="1" applyAlignment="1">
      <alignment vertical="center"/>
    </xf>
    <xf numFmtId="4" fontId="0" fillId="0" borderId="1" xfId="0" applyNumberFormat="1" applyBorder="1" applyAlignment="1"/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4" fontId="0" fillId="4" borderId="1" xfId="0" applyNumberForma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vertical="center"/>
    </xf>
    <xf numFmtId="0" fontId="0" fillId="0" borderId="1" xfId="0" applyBorder="1" applyAlignment="1">
      <alignment vertical="center" wrapText="1"/>
    </xf>
    <xf numFmtId="4" fontId="10" fillId="0" borderId="1" xfId="0" applyNumberFormat="1" applyFont="1" applyBorder="1" applyAlignment="1">
      <alignment vertical="center"/>
    </xf>
    <xf numFmtId="4" fontId="0" fillId="0" borderId="1" xfId="0" applyNumberFormat="1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1" fillId="0" borderId="0" xfId="0" applyFont="1" applyAlignment="1">
      <alignment horizontal="left"/>
    </xf>
    <xf numFmtId="0" fontId="0" fillId="0" borderId="1" xfId="0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0" fillId="0" borderId="1" xfId="0" applyBorder="1"/>
    <xf numFmtId="0" fontId="1" fillId="0" borderId="0" xfId="0" applyFont="1" applyAlignment="1">
      <alignment horizontal="left"/>
    </xf>
    <xf numFmtId="0" fontId="0" fillId="0" borderId="1" xfId="0" applyBorder="1" applyAlignment="1">
      <alignment vertical="center" wrapText="1"/>
    </xf>
    <xf numFmtId="0" fontId="14" fillId="0" borderId="0" xfId="0" applyFont="1"/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/>
    </xf>
    <xf numFmtId="4" fontId="14" fillId="0" borderId="0" xfId="0" applyNumberFormat="1" applyFont="1"/>
    <xf numFmtId="4" fontId="13" fillId="0" borderId="1" xfId="0" applyNumberFormat="1" applyFont="1" applyBorder="1" applyAlignment="1">
      <alignment vertical="center"/>
    </xf>
    <xf numFmtId="4" fontId="13" fillId="0" borderId="1" xfId="0" applyNumberFormat="1" applyFont="1" applyBorder="1" applyAlignment="1">
      <alignment horizontal="center" vertical="center"/>
    </xf>
    <xf numFmtId="4" fontId="15" fillId="0" borderId="1" xfId="0" applyNumberFormat="1" applyFont="1" applyBorder="1" applyAlignment="1">
      <alignment horizontal="center"/>
    </xf>
    <xf numFmtId="0" fontId="15" fillId="3" borderId="0" xfId="0" applyFont="1" applyFill="1"/>
    <xf numFmtId="4" fontId="15" fillId="0" borderId="0" xfId="0" applyNumberFormat="1" applyFont="1"/>
    <xf numFmtId="0" fontId="0" fillId="3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 wrapText="1"/>
    </xf>
    <xf numFmtId="4" fontId="0" fillId="3" borderId="1" xfId="0" applyNumberFormat="1" applyFill="1" applyBorder="1" applyAlignment="1">
      <alignment vertical="center"/>
    </xf>
    <xf numFmtId="4" fontId="0" fillId="0" borderId="1" xfId="0" applyNumberFormat="1" applyBorder="1" applyAlignment="1">
      <alignment horizontal="center"/>
    </xf>
    <xf numFmtId="4" fontId="0" fillId="0" borderId="2" xfId="0" applyNumberFormat="1" applyBorder="1" applyAlignment="1">
      <alignment horizontal="center" vertical="center" wrapText="1"/>
    </xf>
    <xf numFmtId="4" fontId="0" fillId="0" borderId="3" xfId="0" applyNumberFormat="1" applyBorder="1" applyAlignment="1">
      <alignment horizontal="center" vertical="center" wrapText="1"/>
    </xf>
    <xf numFmtId="4" fontId="0" fillId="2" borderId="2" xfId="0" applyNumberFormat="1" applyFill="1" applyBorder="1" applyAlignment="1">
      <alignment horizontal="center"/>
    </xf>
    <xf numFmtId="4" fontId="0" fillId="2" borderId="4" xfId="0" applyNumberFormat="1" applyFill="1" applyBorder="1" applyAlignment="1">
      <alignment horizontal="center"/>
    </xf>
    <xf numFmtId="4" fontId="0" fillId="2" borderId="3" xfId="0" applyNumberForma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left" vertical="center"/>
    </xf>
    <xf numFmtId="4" fontId="0" fillId="0" borderId="1" xfId="0" applyNumberForma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4" fontId="13" fillId="0" borderId="1" xfId="0" applyNumberFormat="1" applyFont="1" applyBorder="1" applyAlignment="1">
      <alignment horizontal="center" vertical="center"/>
    </xf>
    <xf numFmtId="4" fontId="13" fillId="0" borderId="2" xfId="0" applyNumberFormat="1" applyFont="1" applyBorder="1" applyAlignment="1">
      <alignment horizontal="center" vertical="center"/>
    </xf>
    <xf numFmtId="4" fontId="13" fillId="0" borderId="4" xfId="0" applyNumberFormat="1" applyFont="1" applyBorder="1" applyAlignment="1">
      <alignment horizontal="center" vertical="center"/>
    </xf>
    <xf numFmtId="4" fontId="13" fillId="0" borderId="3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right" vertical="center"/>
    </xf>
    <xf numFmtId="0" fontId="13" fillId="0" borderId="1" xfId="0" applyFont="1" applyBorder="1" applyAlignment="1">
      <alignment vertical="center"/>
    </xf>
    <xf numFmtId="4" fontId="13" fillId="0" borderId="2" xfId="0" applyNumberFormat="1" applyFont="1" applyBorder="1" applyAlignment="1">
      <alignment horizontal="center" vertical="center" wrapText="1"/>
    </xf>
    <xf numFmtId="4" fontId="13" fillId="0" borderId="4" xfId="0" applyNumberFormat="1" applyFont="1" applyBorder="1" applyAlignment="1">
      <alignment horizontal="center" vertical="center" wrapText="1"/>
    </xf>
    <xf numFmtId="4" fontId="13" fillId="0" borderId="3" xfId="0" applyNumberFormat="1" applyFont="1" applyBorder="1" applyAlignment="1">
      <alignment horizontal="center" vertical="center" wrapText="1"/>
    </xf>
    <xf numFmtId="4" fontId="13" fillId="0" borderId="1" xfId="0" applyNumberFormat="1" applyFont="1" applyBorder="1" applyAlignment="1">
      <alignment vertical="center"/>
    </xf>
    <xf numFmtId="0" fontId="14" fillId="0" borderId="1" xfId="0" applyFont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right" vertical="center"/>
    </xf>
    <xf numFmtId="4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4" fontId="1" fillId="0" borderId="0" xfId="0" applyNumberFormat="1" applyFont="1" applyAlignment="1">
      <alignment horizontal="left"/>
    </xf>
    <xf numFmtId="4" fontId="0" fillId="0" borderId="9" xfId="0" applyNumberFormat="1" applyBorder="1" applyAlignment="1">
      <alignment horizontal="left"/>
    </xf>
    <xf numFmtId="4" fontId="0" fillId="0" borderId="10" xfId="0" applyNumberFormat="1" applyBorder="1" applyAlignment="1">
      <alignment horizontal="left"/>
    </xf>
  </cellXfs>
  <cellStyles count="5">
    <cellStyle name="Hipervínculo" xfId="1" builtinId="8"/>
    <cellStyle name="Moneda 2" xfId="2" xr:uid="{00000000-0005-0000-0000-000001000000}"/>
    <cellStyle name="Normal" xfId="0" builtinId="0"/>
    <cellStyle name="Normal 2" xfId="3" xr:uid="{00000000-0005-0000-0000-000003000000}"/>
    <cellStyle name="Normal 7" xfId="4" xr:uid="{00000000-0005-0000-0000-000004000000}"/>
  </cellStyles>
  <dxfs count="0"/>
  <tableStyles count="0" defaultTableStyle="TableStyleMedium2" defaultPivotStyle="PivotStyleLight16"/>
  <colors>
    <mruColors>
      <color rgb="FF06D4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datos.gov.co/Econom-a-y-Finanzas/Tasa-de-Cambio-Representativa-del-Mercado-Historic/mcec-87by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"/>
  <sheetViews>
    <sheetView workbookViewId="0">
      <selection activeCell="B9" sqref="B9"/>
    </sheetView>
  </sheetViews>
  <sheetFormatPr baseColWidth="10" defaultRowHeight="14.5" x14ac:dyDescent="0.35"/>
  <cols>
    <col min="1" max="1" width="15" bestFit="1" customWidth="1"/>
    <col min="2" max="2" width="26.1796875" customWidth="1"/>
    <col min="4" max="4" width="1.26953125" customWidth="1"/>
    <col min="5" max="5" width="13.54296875" customWidth="1"/>
    <col min="6" max="7" width="17.81640625" customWidth="1"/>
    <col min="8" max="8" width="16" customWidth="1"/>
    <col min="9" max="9" width="15.453125" customWidth="1"/>
  </cols>
  <sheetData>
    <row r="1" spans="1:10" x14ac:dyDescent="0.35">
      <c r="A1" s="70" t="s">
        <v>7</v>
      </c>
      <c r="B1" s="70"/>
      <c r="C1" s="70"/>
      <c r="D1" s="70"/>
      <c r="E1" s="70"/>
      <c r="F1" s="70"/>
      <c r="G1" s="48"/>
      <c r="H1" s="44"/>
    </row>
    <row r="3" spans="1:10" ht="15" customHeight="1" x14ac:dyDescent="0.35">
      <c r="A3" s="71"/>
      <c r="B3" s="72"/>
      <c r="C3" s="65" t="s">
        <v>4</v>
      </c>
      <c r="D3" s="67"/>
      <c r="E3" s="64" t="s">
        <v>12</v>
      </c>
      <c r="F3" s="64"/>
      <c r="G3" s="64"/>
      <c r="H3" s="64"/>
      <c r="I3" s="64"/>
    </row>
    <row r="4" spans="1:10" s="1" customFormat="1" ht="43.5" x14ac:dyDescent="0.35">
      <c r="A4" s="73"/>
      <c r="B4" s="74"/>
      <c r="C4" s="66"/>
      <c r="D4" s="68"/>
      <c r="E4" s="7" t="s">
        <v>11</v>
      </c>
      <c r="F4" s="7" t="s">
        <v>5</v>
      </c>
      <c r="G4" s="7" t="s">
        <v>53</v>
      </c>
      <c r="H4" s="7" t="s">
        <v>39</v>
      </c>
      <c r="I4" s="7" t="s">
        <v>6</v>
      </c>
      <c r="J4" s="2"/>
    </row>
    <row r="5" spans="1:10" s="43" customFormat="1" x14ac:dyDescent="0.35">
      <c r="A5" s="61" t="s">
        <v>45</v>
      </c>
      <c r="B5" s="62" t="s">
        <v>134</v>
      </c>
      <c r="C5" s="63">
        <f>+F5+I5+H5+G5</f>
        <v>90</v>
      </c>
      <c r="D5" s="69"/>
      <c r="E5" s="42" t="str">
        <f>+CRITERIOS!E4</f>
        <v>CUMPLE</v>
      </c>
      <c r="F5" s="39">
        <f>+'COD. ECONOMICAS'!G9</f>
        <v>70</v>
      </c>
      <c r="G5" s="39">
        <f>+GARANTIA!E4</f>
        <v>10</v>
      </c>
      <c r="H5" s="39">
        <f>+'FORMA DE PAGO'!F4</f>
        <v>10</v>
      </c>
      <c r="I5" s="39">
        <f>+'IND. NACIONAL'!E4</f>
        <v>0</v>
      </c>
    </row>
  </sheetData>
  <mergeCells count="5">
    <mergeCell ref="E3:I3"/>
    <mergeCell ref="C3:C4"/>
    <mergeCell ref="D3:D5"/>
    <mergeCell ref="A1:F1"/>
    <mergeCell ref="A3:B4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H9"/>
  <sheetViews>
    <sheetView zoomScale="80" zoomScaleNormal="80" workbookViewId="0">
      <selection activeCell="F15" sqref="F15"/>
    </sheetView>
  </sheetViews>
  <sheetFormatPr baseColWidth="10" defaultColWidth="11.453125" defaultRowHeight="14.5" x14ac:dyDescent="0.35"/>
  <cols>
    <col min="1" max="1" width="3.54296875" style="4" customWidth="1"/>
    <col min="2" max="3" width="11.453125" style="4"/>
    <col min="4" max="4" width="21.1796875" style="4" customWidth="1"/>
    <col min="5" max="8" width="11.453125" style="4"/>
    <col min="9" max="9" width="2.1796875" style="4" customWidth="1"/>
    <col min="10" max="16384" width="11.453125" style="4"/>
  </cols>
  <sheetData>
    <row r="2" spans="1:8" x14ac:dyDescent="0.35">
      <c r="A2" s="5"/>
      <c r="B2" s="75" t="s">
        <v>9</v>
      </c>
      <c r="C2" s="75"/>
      <c r="D2" s="75"/>
      <c r="E2" s="76" t="str">
        <f>+PUNTAJE!B5</f>
        <v>2KFIT CORPORATION S.A.S.</v>
      </c>
      <c r="F2" s="76"/>
      <c r="G2" s="76"/>
      <c r="H2" s="76"/>
    </row>
    <row r="4" spans="1:8" x14ac:dyDescent="0.35">
      <c r="A4" s="5"/>
      <c r="B4" s="75" t="s">
        <v>10</v>
      </c>
      <c r="C4" s="75"/>
      <c r="D4" s="75"/>
      <c r="E4" s="77" t="s">
        <v>8</v>
      </c>
      <c r="F4" s="77"/>
      <c r="G4" s="77"/>
      <c r="H4" s="77"/>
    </row>
    <row r="5" spans="1:8" ht="48.75" customHeight="1" x14ac:dyDescent="0.35">
      <c r="A5" s="5">
        <v>1</v>
      </c>
      <c r="B5" s="80" t="s">
        <v>38</v>
      </c>
      <c r="C5" s="81"/>
      <c r="D5" s="82"/>
      <c r="E5" s="83" t="s">
        <v>135</v>
      </c>
      <c r="F5" s="83"/>
      <c r="G5" s="83"/>
      <c r="H5" s="83"/>
    </row>
    <row r="6" spans="1:8" s="32" customFormat="1" ht="80.25" customHeight="1" x14ac:dyDescent="0.35">
      <c r="A6" s="31">
        <v>2</v>
      </c>
      <c r="B6" s="78" t="s">
        <v>51</v>
      </c>
      <c r="C6" s="78"/>
      <c r="D6" s="78"/>
      <c r="E6" s="79" t="s">
        <v>136</v>
      </c>
      <c r="F6" s="79"/>
      <c r="G6" s="79"/>
      <c r="H6" s="79"/>
    </row>
    <row r="7" spans="1:8" s="32" customFormat="1" ht="59.25" customHeight="1" x14ac:dyDescent="0.35">
      <c r="A7" s="31">
        <v>3</v>
      </c>
      <c r="B7" s="78" t="s">
        <v>52</v>
      </c>
      <c r="C7" s="78"/>
      <c r="D7" s="78"/>
      <c r="E7" s="79" t="s">
        <v>137</v>
      </c>
      <c r="F7" s="79"/>
      <c r="G7" s="79"/>
      <c r="H7" s="79"/>
    </row>
    <row r="8" spans="1:8" s="32" customFormat="1" x14ac:dyDescent="0.35">
      <c r="A8" s="31">
        <v>4</v>
      </c>
      <c r="B8" s="78" t="s">
        <v>28</v>
      </c>
      <c r="C8" s="78"/>
      <c r="D8" s="78"/>
      <c r="E8" s="79" t="s">
        <v>29</v>
      </c>
      <c r="F8" s="79"/>
      <c r="G8" s="79"/>
      <c r="H8" s="79"/>
    </row>
    <row r="9" spans="1:8" ht="15" customHeight="1" x14ac:dyDescent="0.35"/>
  </sheetData>
  <mergeCells count="12">
    <mergeCell ref="B8:D8"/>
    <mergeCell ref="E8:H8"/>
    <mergeCell ref="B7:D7"/>
    <mergeCell ref="E7:H7"/>
    <mergeCell ref="B2:D2"/>
    <mergeCell ref="E2:H2"/>
    <mergeCell ref="B4:D4"/>
    <mergeCell ref="E4:H4"/>
    <mergeCell ref="B6:D6"/>
    <mergeCell ref="E6:H6"/>
    <mergeCell ref="B5:D5"/>
    <mergeCell ref="E5:H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F197"/>
  <sheetViews>
    <sheetView topLeftCell="A182" zoomScale="80" zoomScaleNormal="80" workbookViewId="0">
      <selection activeCell="F208" sqref="F208"/>
    </sheetView>
  </sheetViews>
  <sheetFormatPr baseColWidth="10" defaultColWidth="11.453125" defaultRowHeight="12" x14ac:dyDescent="0.3"/>
  <cols>
    <col min="1" max="1" width="6.26953125" style="50" bestFit="1" customWidth="1"/>
    <col min="2" max="2" width="26" style="50" customWidth="1"/>
    <col min="3" max="3" width="7.1796875" style="50" bestFit="1" customWidth="1"/>
    <col min="4" max="4" width="5.81640625" style="50" bestFit="1" customWidth="1"/>
    <col min="5" max="5" width="12.453125" style="55" bestFit="1" customWidth="1"/>
    <col min="6" max="6" width="16.7265625" style="55" bestFit="1" customWidth="1"/>
    <col min="7" max="16384" width="11.453125" style="50"/>
  </cols>
  <sheetData>
    <row r="2" spans="1:6" x14ac:dyDescent="0.3">
      <c r="A2" s="59" t="s">
        <v>133</v>
      </c>
      <c r="B2" s="59"/>
      <c r="C2" s="99">
        <f>+F197</f>
        <v>145155642</v>
      </c>
      <c r="D2" s="100"/>
      <c r="E2" s="100"/>
    </row>
    <row r="6" spans="1:6" x14ac:dyDescent="0.3">
      <c r="A6" s="51" t="s">
        <v>56</v>
      </c>
      <c r="B6" s="51" t="s">
        <v>59</v>
      </c>
      <c r="C6" s="51" t="s">
        <v>57</v>
      </c>
      <c r="D6" s="51" t="s">
        <v>58</v>
      </c>
      <c r="E6" s="58" t="s">
        <v>131</v>
      </c>
      <c r="F6" s="58" t="s">
        <v>132</v>
      </c>
    </row>
    <row r="7" spans="1:6" x14ac:dyDescent="0.3">
      <c r="A7" s="88">
        <v>1</v>
      </c>
      <c r="B7" s="89" t="s">
        <v>61</v>
      </c>
      <c r="C7" s="88">
        <v>1</v>
      </c>
      <c r="D7" s="88" t="s">
        <v>60</v>
      </c>
      <c r="E7" s="84">
        <v>6900000</v>
      </c>
      <c r="F7" s="84">
        <f>+C7*E7</f>
        <v>6900000</v>
      </c>
    </row>
    <row r="8" spans="1:6" x14ac:dyDescent="0.3">
      <c r="A8" s="88"/>
      <c r="B8" s="89"/>
      <c r="C8" s="88"/>
      <c r="D8" s="88"/>
      <c r="E8" s="84"/>
      <c r="F8" s="84"/>
    </row>
    <row r="9" spans="1:6" x14ac:dyDescent="0.3">
      <c r="A9" s="88"/>
      <c r="B9" s="89"/>
      <c r="C9" s="88"/>
      <c r="D9" s="88"/>
      <c r="E9" s="84"/>
      <c r="F9" s="84"/>
    </row>
    <row r="10" spans="1:6" x14ac:dyDescent="0.3">
      <c r="A10" s="88"/>
      <c r="B10" s="89"/>
      <c r="C10" s="88"/>
      <c r="D10" s="88"/>
      <c r="E10" s="84"/>
      <c r="F10" s="84"/>
    </row>
    <row r="11" spans="1:6" x14ac:dyDescent="0.3">
      <c r="A11" s="88"/>
      <c r="B11" s="89"/>
      <c r="C11" s="88"/>
      <c r="D11" s="88"/>
      <c r="E11" s="84"/>
      <c r="F11" s="84"/>
    </row>
    <row r="12" spans="1:6" x14ac:dyDescent="0.3">
      <c r="A12" s="88"/>
      <c r="B12" s="89"/>
      <c r="C12" s="88"/>
      <c r="D12" s="88"/>
      <c r="E12" s="84"/>
      <c r="F12" s="84"/>
    </row>
    <row r="13" spans="1:6" x14ac:dyDescent="0.3">
      <c r="A13" s="88"/>
      <c r="B13" s="89"/>
      <c r="C13" s="88"/>
      <c r="D13" s="88"/>
      <c r="E13" s="84"/>
      <c r="F13" s="84"/>
    </row>
    <row r="14" spans="1:6" ht="9" customHeight="1" x14ac:dyDescent="0.3">
      <c r="A14" s="88"/>
      <c r="B14" s="89"/>
      <c r="C14" s="88"/>
      <c r="D14" s="88"/>
      <c r="E14" s="84"/>
      <c r="F14" s="84"/>
    </row>
    <row r="15" spans="1:6" hidden="1" x14ac:dyDescent="0.3">
      <c r="A15" s="88"/>
      <c r="B15" s="89"/>
      <c r="C15" s="88"/>
      <c r="D15" s="88"/>
      <c r="E15" s="84"/>
      <c r="F15" s="84"/>
    </row>
    <row r="16" spans="1:6" hidden="1" x14ac:dyDescent="0.3">
      <c r="A16" s="88"/>
      <c r="B16" s="89"/>
      <c r="C16" s="88"/>
      <c r="D16" s="88"/>
      <c r="E16" s="84"/>
      <c r="F16" s="84"/>
    </row>
    <row r="17" spans="1:6" hidden="1" x14ac:dyDescent="0.3">
      <c r="A17" s="88"/>
      <c r="B17" s="89"/>
      <c r="C17" s="88"/>
      <c r="D17" s="88"/>
      <c r="E17" s="84"/>
      <c r="F17" s="84"/>
    </row>
    <row r="18" spans="1:6" hidden="1" x14ac:dyDescent="0.3">
      <c r="A18" s="88"/>
      <c r="B18" s="89"/>
      <c r="C18" s="88"/>
      <c r="D18" s="88"/>
      <c r="E18" s="84"/>
      <c r="F18" s="84"/>
    </row>
    <row r="19" spans="1:6" hidden="1" x14ac:dyDescent="0.3">
      <c r="A19" s="88"/>
      <c r="B19" s="89"/>
      <c r="C19" s="88"/>
      <c r="D19" s="88"/>
      <c r="E19" s="84"/>
      <c r="F19" s="84"/>
    </row>
    <row r="20" spans="1:6" x14ac:dyDescent="0.3">
      <c r="A20" s="88">
        <v>2</v>
      </c>
      <c r="B20" s="89" t="s">
        <v>62</v>
      </c>
      <c r="C20" s="88">
        <v>1</v>
      </c>
      <c r="D20" s="88" t="s">
        <v>60</v>
      </c>
      <c r="E20" s="84">
        <v>6800000</v>
      </c>
      <c r="F20" s="84">
        <f>+E20*C20</f>
        <v>6800000</v>
      </c>
    </row>
    <row r="21" spans="1:6" x14ac:dyDescent="0.3">
      <c r="A21" s="88"/>
      <c r="B21" s="89"/>
      <c r="C21" s="88"/>
      <c r="D21" s="88"/>
      <c r="E21" s="84"/>
      <c r="F21" s="84"/>
    </row>
    <row r="22" spans="1:6" x14ac:dyDescent="0.3">
      <c r="A22" s="88"/>
      <c r="B22" s="89"/>
      <c r="C22" s="88"/>
      <c r="D22" s="88"/>
      <c r="E22" s="84"/>
      <c r="F22" s="84"/>
    </row>
    <row r="23" spans="1:6" x14ac:dyDescent="0.3">
      <c r="A23" s="88"/>
      <c r="B23" s="89"/>
      <c r="C23" s="88"/>
      <c r="D23" s="88"/>
      <c r="E23" s="84"/>
      <c r="F23" s="84"/>
    </row>
    <row r="24" spans="1:6" x14ac:dyDescent="0.3">
      <c r="A24" s="88"/>
      <c r="B24" s="89"/>
      <c r="C24" s="88"/>
      <c r="D24" s="88"/>
      <c r="E24" s="84"/>
      <c r="F24" s="84"/>
    </row>
    <row r="25" spans="1:6" x14ac:dyDescent="0.3">
      <c r="A25" s="88"/>
      <c r="B25" s="89"/>
      <c r="C25" s="88"/>
      <c r="D25" s="88"/>
      <c r="E25" s="84"/>
      <c r="F25" s="84"/>
    </row>
    <row r="26" spans="1:6" x14ac:dyDescent="0.3">
      <c r="A26" s="88"/>
      <c r="B26" s="89"/>
      <c r="C26" s="88"/>
      <c r="D26" s="88"/>
      <c r="E26" s="84"/>
      <c r="F26" s="84"/>
    </row>
    <row r="27" spans="1:6" x14ac:dyDescent="0.3">
      <c r="A27" s="88"/>
      <c r="B27" s="89"/>
      <c r="C27" s="88"/>
      <c r="D27" s="88"/>
      <c r="E27" s="84"/>
      <c r="F27" s="84"/>
    </row>
    <row r="28" spans="1:6" x14ac:dyDescent="0.3">
      <c r="A28" s="88"/>
      <c r="B28" s="89"/>
      <c r="C28" s="88"/>
      <c r="D28" s="88"/>
      <c r="E28" s="84"/>
      <c r="F28" s="84"/>
    </row>
    <row r="29" spans="1:6" x14ac:dyDescent="0.3">
      <c r="A29" s="88">
        <v>3</v>
      </c>
      <c r="B29" s="89" t="s">
        <v>63</v>
      </c>
      <c r="C29" s="88">
        <v>1</v>
      </c>
      <c r="D29" s="88" t="s">
        <v>60</v>
      </c>
      <c r="E29" s="84">
        <v>7300000</v>
      </c>
      <c r="F29" s="84">
        <f>+E29*C29</f>
        <v>7300000</v>
      </c>
    </row>
    <row r="30" spans="1:6" x14ac:dyDescent="0.3">
      <c r="A30" s="88"/>
      <c r="B30" s="89"/>
      <c r="C30" s="88"/>
      <c r="D30" s="88"/>
      <c r="E30" s="84"/>
      <c r="F30" s="84"/>
    </row>
    <row r="31" spans="1:6" x14ac:dyDescent="0.3">
      <c r="A31" s="88"/>
      <c r="B31" s="89"/>
      <c r="C31" s="88"/>
      <c r="D31" s="88"/>
      <c r="E31" s="84"/>
      <c r="F31" s="84"/>
    </row>
    <row r="32" spans="1:6" x14ac:dyDescent="0.3">
      <c r="A32" s="88"/>
      <c r="B32" s="89"/>
      <c r="C32" s="88"/>
      <c r="D32" s="88"/>
      <c r="E32" s="84"/>
      <c r="F32" s="84"/>
    </row>
    <row r="33" spans="1:6" x14ac:dyDescent="0.3">
      <c r="A33" s="88"/>
      <c r="B33" s="89"/>
      <c r="C33" s="88"/>
      <c r="D33" s="88"/>
      <c r="E33" s="84"/>
      <c r="F33" s="84"/>
    </row>
    <row r="34" spans="1:6" x14ac:dyDescent="0.3">
      <c r="A34" s="88"/>
      <c r="B34" s="89"/>
      <c r="C34" s="88"/>
      <c r="D34" s="88"/>
      <c r="E34" s="84"/>
      <c r="F34" s="84"/>
    </row>
    <row r="35" spans="1:6" x14ac:dyDescent="0.3">
      <c r="A35" s="88"/>
      <c r="B35" s="89"/>
      <c r="C35" s="88"/>
      <c r="D35" s="88"/>
      <c r="E35" s="84"/>
      <c r="F35" s="84"/>
    </row>
    <row r="36" spans="1:6" x14ac:dyDescent="0.3">
      <c r="A36" s="88"/>
      <c r="B36" s="89"/>
      <c r="C36" s="88"/>
      <c r="D36" s="88"/>
      <c r="E36" s="84"/>
      <c r="F36" s="84"/>
    </row>
    <row r="37" spans="1:6" x14ac:dyDescent="0.3">
      <c r="A37" s="88"/>
      <c r="B37" s="89"/>
      <c r="C37" s="88"/>
      <c r="D37" s="88"/>
      <c r="E37" s="84"/>
      <c r="F37" s="84"/>
    </row>
    <row r="38" spans="1:6" x14ac:dyDescent="0.3">
      <c r="A38" s="88">
        <v>4</v>
      </c>
      <c r="B38" s="89" t="s">
        <v>64</v>
      </c>
      <c r="C38" s="88">
        <v>1</v>
      </c>
      <c r="D38" s="88" t="s">
        <v>60</v>
      </c>
      <c r="E38" s="84">
        <v>1200000</v>
      </c>
      <c r="F38" s="84">
        <f>+E38*C38</f>
        <v>1200000</v>
      </c>
    </row>
    <row r="39" spans="1:6" x14ac:dyDescent="0.3">
      <c r="A39" s="88"/>
      <c r="B39" s="89"/>
      <c r="C39" s="88"/>
      <c r="D39" s="88"/>
      <c r="E39" s="84"/>
      <c r="F39" s="84"/>
    </row>
    <row r="40" spans="1:6" x14ac:dyDescent="0.3">
      <c r="A40" s="88"/>
      <c r="B40" s="89"/>
      <c r="C40" s="88"/>
      <c r="D40" s="88"/>
      <c r="E40" s="84"/>
      <c r="F40" s="84"/>
    </row>
    <row r="41" spans="1:6" x14ac:dyDescent="0.3">
      <c r="A41" s="88"/>
      <c r="B41" s="89"/>
      <c r="C41" s="88"/>
      <c r="D41" s="88"/>
      <c r="E41" s="84"/>
      <c r="F41" s="84"/>
    </row>
    <row r="42" spans="1:6" x14ac:dyDescent="0.3">
      <c r="A42" s="88"/>
      <c r="B42" s="89"/>
      <c r="C42" s="88"/>
      <c r="D42" s="88"/>
      <c r="E42" s="84"/>
      <c r="F42" s="84"/>
    </row>
    <row r="43" spans="1:6" x14ac:dyDescent="0.3">
      <c r="A43" s="88"/>
      <c r="B43" s="89"/>
      <c r="C43" s="88"/>
      <c r="D43" s="88"/>
      <c r="E43" s="84"/>
      <c r="F43" s="84"/>
    </row>
    <row r="44" spans="1:6" x14ac:dyDescent="0.3">
      <c r="A44" s="88"/>
      <c r="B44" s="89"/>
      <c r="C44" s="88"/>
      <c r="D44" s="88"/>
      <c r="E44" s="84"/>
      <c r="F44" s="84"/>
    </row>
    <row r="45" spans="1:6" x14ac:dyDescent="0.3">
      <c r="A45" s="88"/>
      <c r="B45" s="89"/>
      <c r="C45" s="88"/>
      <c r="D45" s="88"/>
      <c r="E45" s="84"/>
      <c r="F45" s="84"/>
    </row>
    <row r="46" spans="1:6" x14ac:dyDescent="0.3">
      <c r="A46" s="88"/>
      <c r="B46" s="89"/>
      <c r="C46" s="88"/>
      <c r="D46" s="88"/>
      <c r="E46" s="84"/>
      <c r="F46" s="84"/>
    </row>
    <row r="47" spans="1:6" x14ac:dyDescent="0.3">
      <c r="A47" s="88">
        <v>5</v>
      </c>
      <c r="B47" s="89" t="s">
        <v>65</v>
      </c>
      <c r="C47" s="88">
        <v>1</v>
      </c>
      <c r="D47" s="88" t="s">
        <v>60</v>
      </c>
      <c r="E47" s="84">
        <v>720000</v>
      </c>
      <c r="F47" s="84">
        <f>+E47*C47</f>
        <v>720000</v>
      </c>
    </row>
    <row r="48" spans="1:6" x14ac:dyDescent="0.3">
      <c r="A48" s="88"/>
      <c r="B48" s="89"/>
      <c r="C48" s="88"/>
      <c r="D48" s="88"/>
      <c r="E48" s="84"/>
      <c r="F48" s="84"/>
    </row>
    <row r="49" spans="1:6" x14ac:dyDescent="0.3">
      <c r="A49" s="88"/>
      <c r="B49" s="89"/>
      <c r="C49" s="88"/>
      <c r="D49" s="88"/>
      <c r="E49" s="84"/>
      <c r="F49" s="84"/>
    </row>
    <row r="50" spans="1:6" x14ac:dyDescent="0.3">
      <c r="A50" s="88"/>
      <c r="B50" s="89"/>
      <c r="C50" s="88"/>
      <c r="D50" s="88"/>
      <c r="E50" s="84"/>
      <c r="F50" s="84"/>
    </row>
    <row r="51" spans="1:6" x14ac:dyDescent="0.3">
      <c r="A51" s="88"/>
      <c r="B51" s="89"/>
      <c r="C51" s="88"/>
      <c r="D51" s="88"/>
      <c r="E51" s="84"/>
      <c r="F51" s="84"/>
    </row>
    <row r="52" spans="1:6" x14ac:dyDescent="0.3">
      <c r="A52" s="88">
        <v>6</v>
      </c>
      <c r="B52" s="89" t="s">
        <v>66</v>
      </c>
      <c r="C52" s="88">
        <v>1</v>
      </c>
      <c r="D52" s="88" t="s">
        <v>60</v>
      </c>
      <c r="E52" s="84">
        <v>1049580</v>
      </c>
      <c r="F52" s="84">
        <f>+E52*C52</f>
        <v>1049580</v>
      </c>
    </row>
    <row r="53" spans="1:6" x14ac:dyDescent="0.3">
      <c r="A53" s="88"/>
      <c r="B53" s="89"/>
      <c r="C53" s="88"/>
      <c r="D53" s="88"/>
      <c r="E53" s="84"/>
      <c r="F53" s="84"/>
    </row>
    <row r="54" spans="1:6" x14ac:dyDescent="0.3">
      <c r="A54" s="88"/>
      <c r="B54" s="89"/>
      <c r="C54" s="88"/>
      <c r="D54" s="88"/>
      <c r="E54" s="84"/>
      <c r="F54" s="84"/>
    </row>
    <row r="55" spans="1:6" x14ac:dyDescent="0.3">
      <c r="A55" s="88"/>
      <c r="B55" s="89"/>
      <c r="C55" s="88"/>
      <c r="D55" s="88"/>
      <c r="E55" s="84"/>
      <c r="F55" s="84"/>
    </row>
    <row r="56" spans="1:6" x14ac:dyDescent="0.3">
      <c r="A56" s="88"/>
      <c r="B56" s="89"/>
      <c r="C56" s="88"/>
      <c r="D56" s="88"/>
      <c r="E56" s="84"/>
      <c r="F56" s="84"/>
    </row>
    <row r="57" spans="1:6" x14ac:dyDescent="0.3">
      <c r="A57" s="88"/>
      <c r="B57" s="89"/>
      <c r="C57" s="88"/>
      <c r="D57" s="88"/>
      <c r="E57" s="84"/>
      <c r="F57" s="84"/>
    </row>
    <row r="58" spans="1:6" x14ac:dyDescent="0.3">
      <c r="A58" s="88"/>
      <c r="B58" s="89"/>
      <c r="C58" s="88"/>
      <c r="D58" s="88"/>
      <c r="E58" s="84"/>
      <c r="F58" s="84"/>
    </row>
    <row r="59" spans="1:6" x14ac:dyDescent="0.3">
      <c r="A59" s="88">
        <v>7</v>
      </c>
      <c r="B59" s="89" t="s">
        <v>67</v>
      </c>
      <c r="C59" s="88">
        <v>1</v>
      </c>
      <c r="D59" s="88" t="s">
        <v>60</v>
      </c>
      <c r="E59" s="84">
        <v>1620000</v>
      </c>
      <c r="F59" s="84">
        <f>+E59*C59</f>
        <v>1620000</v>
      </c>
    </row>
    <row r="60" spans="1:6" x14ac:dyDescent="0.3">
      <c r="A60" s="88"/>
      <c r="B60" s="89"/>
      <c r="C60" s="88"/>
      <c r="D60" s="88"/>
      <c r="E60" s="84"/>
      <c r="F60" s="84"/>
    </row>
    <row r="61" spans="1:6" x14ac:dyDescent="0.3">
      <c r="A61" s="88"/>
      <c r="B61" s="89"/>
      <c r="C61" s="88"/>
      <c r="D61" s="88"/>
      <c r="E61" s="84"/>
      <c r="F61" s="84"/>
    </row>
    <row r="62" spans="1:6" x14ac:dyDescent="0.3">
      <c r="A62" s="88"/>
      <c r="B62" s="89"/>
      <c r="C62" s="88"/>
      <c r="D62" s="88"/>
      <c r="E62" s="84"/>
      <c r="F62" s="84"/>
    </row>
    <row r="63" spans="1:6" x14ac:dyDescent="0.3">
      <c r="A63" s="88"/>
      <c r="B63" s="89"/>
      <c r="C63" s="88"/>
      <c r="D63" s="88"/>
      <c r="E63" s="84"/>
      <c r="F63" s="84"/>
    </row>
    <row r="64" spans="1:6" x14ac:dyDescent="0.3">
      <c r="A64" s="88"/>
      <c r="B64" s="89"/>
      <c r="C64" s="88"/>
      <c r="D64" s="88"/>
      <c r="E64" s="84"/>
      <c r="F64" s="84"/>
    </row>
    <row r="65" spans="1:6" x14ac:dyDescent="0.3">
      <c r="A65" s="88">
        <v>8</v>
      </c>
      <c r="B65" s="89" t="s">
        <v>68</v>
      </c>
      <c r="C65" s="88">
        <v>1</v>
      </c>
      <c r="D65" s="88" t="s">
        <v>60</v>
      </c>
      <c r="E65" s="84">
        <v>1134189</v>
      </c>
      <c r="F65" s="84">
        <f>+E65*C65</f>
        <v>1134189</v>
      </c>
    </row>
    <row r="66" spans="1:6" x14ac:dyDescent="0.3">
      <c r="A66" s="88"/>
      <c r="B66" s="89"/>
      <c r="C66" s="88"/>
      <c r="D66" s="88"/>
      <c r="E66" s="84"/>
      <c r="F66" s="84"/>
    </row>
    <row r="67" spans="1:6" x14ac:dyDescent="0.3">
      <c r="A67" s="88"/>
      <c r="B67" s="89"/>
      <c r="C67" s="88"/>
      <c r="D67" s="88"/>
      <c r="E67" s="84"/>
      <c r="F67" s="84"/>
    </row>
    <row r="68" spans="1:6" x14ac:dyDescent="0.3">
      <c r="A68" s="88"/>
      <c r="B68" s="89"/>
      <c r="C68" s="88"/>
      <c r="D68" s="88"/>
      <c r="E68" s="84"/>
      <c r="F68" s="84"/>
    </row>
    <row r="69" spans="1:6" x14ac:dyDescent="0.3">
      <c r="A69" s="88"/>
      <c r="B69" s="89"/>
      <c r="C69" s="88"/>
      <c r="D69" s="88"/>
      <c r="E69" s="84"/>
      <c r="F69" s="84"/>
    </row>
    <row r="70" spans="1:6" x14ac:dyDescent="0.3">
      <c r="A70" s="88"/>
      <c r="B70" s="89"/>
      <c r="C70" s="88"/>
      <c r="D70" s="88"/>
      <c r="E70" s="84"/>
      <c r="F70" s="84"/>
    </row>
    <row r="71" spans="1:6" x14ac:dyDescent="0.3">
      <c r="A71" s="88"/>
      <c r="B71" s="89"/>
      <c r="C71" s="88"/>
      <c r="D71" s="88"/>
      <c r="E71" s="84"/>
      <c r="F71" s="84"/>
    </row>
    <row r="72" spans="1:6" x14ac:dyDescent="0.3">
      <c r="A72" s="88">
        <v>9</v>
      </c>
      <c r="B72" s="89" t="s">
        <v>69</v>
      </c>
      <c r="C72" s="88">
        <v>1</v>
      </c>
      <c r="D72" s="88" t="s">
        <v>60</v>
      </c>
      <c r="E72" s="84">
        <v>256330</v>
      </c>
      <c r="F72" s="84">
        <f>+E72*C72</f>
        <v>256330</v>
      </c>
    </row>
    <row r="73" spans="1:6" x14ac:dyDescent="0.3">
      <c r="A73" s="88"/>
      <c r="B73" s="89"/>
      <c r="C73" s="88"/>
      <c r="D73" s="88"/>
      <c r="E73" s="84"/>
      <c r="F73" s="84"/>
    </row>
    <row r="74" spans="1:6" x14ac:dyDescent="0.3">
      <c r="A74" s="88"/>
      <c r="B74" s="89"/>
      <c r="C74" s="88"/>
      <c r="D74" s="88"/>
      <c r="E74" s="84"/>
      <c r="F74" s="84"/>
    </row>
    <row r="75" spans="1:6" x14ac:dyDescent="0.3">
      <c r="A75" s="88"/>
      <c r="B75" s="89"/>
      <c r="C75" s="88"/>
      <c r="D75" s="88"/>
      <c r="E75" s="84"/>
      <c r="F75" s="84"/>
    </row>
    <row r="76" spans="1:6" x14ac:dyDescent="0.3">
      <c r="A76" s="88"/>
      <c r="B76" s="89"/>
      <c r="C76" s="88"/>
      <c r="D76" s="88"/>
      <c r="E76" s="84"/>
      <c r="F76" s="84"/>
    </row>
    <row r="77" spans="1:6" x14ac:dyDescent="0.3">
      <c r="A77" s="88"/>
      <c r="B77" s="89"/>
      <c r="C77" s="88"/>
      <c r="D77" s="88"/>
      <c r="E77" s="84"/>
      <c r="F77" s="84"/>
    </row>
    <row r="78" spans="1:6" x14ac:dyDescent="0.3">
      <c r="A78" s="52">
        <v>10</v>
      </c>
      <c r="B78" s="53" t="s">
        <v>70</v>
      </c>
      <c r="C78" s="54"/>
      <c r="D78" s="54"/>
      <c r="E78" s="56"/>
      <c r="F78" s="56"/>
    </row>
    <row r="79" spans="1:6" ht="29.25" customHeight="1" x14ac:dyDescent="0.3">
      <c r="A79" s="52"/>
      <c r="B79" s="53" t="s">
        <v>71</v>
      </c>
      <c r="C79" s="52">
        <v>2</v>
      </c>
      <c r="D79" s="52" t="s">
        <v>60</v>
      </c>
      <c r="E79" s="57">
        <v>90000</v>
      </c>
      <c r="F79" s="57">
        <f>+E79*C79</f>
        <v>180000</v>
      </c>
    </row>
    <row r="80" spans="1:6" ht="29.25" customHeight="1" x14ac:dyDescent="0.3">
      <c r="A80" s="52"/>
      <c r="B80" s="53" t="s">
        <v>72</v>
      </c>
      <c r="C80" s="52">
        <v>2</v>
      </c>
      <c r="D80" s="52" t="s">
        <v>60</v>
      </c>
      <c r="E80" s="57">
        <v>190000</v>
      </c>
      <c r="F80" s="57">
        <f t="shared" ref="F80:F143" si="0">+E80*C80</f>
        <v>380000</v>
      </c>
    </row>
    <row r="81" spans="1:6" ht="29.25" customHeight="1" x14ac:dyDescent="0.3">
      <c r="A81" s="52"/>
      <c r="B81" s="53" t="s">
        <v>73</v>
      </c>
      <c r="C81" s="52">
        <v>2</v>
      </c>
      <c r="D81" s="52" t="s">
        <v>60</v>
      </c>
      <c r="E81" s="57">
        <v>285000</v>
      </c>
      <c r="F81" s="57">
        <f t="shared" si="0"/>
        <v>570000</v>
      </c>
    </row>
    <row r="82" spans="1:6" ht="29.25" customHeight="1" x14ac:dyDescent="0.3">
      <c r="A82" s="52"/>
      <c r="B82" s="53" t="s">
        <v>74</v>
      </c>
      <c r="C82" s="52">
        <v>2</v>
      </c>
      <c r="D82" s="52" t="s">
        <v>60</v>
      </c>
      <c r="E82" s="57">
        <v>420000</v>
      </c>
      <c r="F82" s="57">
        <f t="shared" si="0"/>
        <v>840000</v>
      </c>
    </row>
    <row r="83" spans="1:6" ht="29.25" customHeight="1" x14ac:dyDescent="0.3">
      <c r="A83" s="52"/>
      <c r="B83" s="53" t="s">
        <v>75</v>
      </c>
      <c r="C83" s="52">
        <v>2</v>
      </c>
      <c r="D83" s="52" t="s">
        <v>60</v>
      </c>
      <c r="E83" s="57">
        <v>450000</v>
      </c>
      <c r="F83" s="57">
        <f t="shared" si="0"/>
        <v>900000</v>
      </c>
    </row>
    <row r="84" spans="1:6" ht="29.25" customHeight="1" x14ac:dyDescent="0.3">
      <c r="A84" s="52"/>
      <c r="B84" s="53" t="s">
        <v>76</v>
      </c>
      <c r="C84" s="52">
        <v>2</v>
      </c>
      <c r="D84" s="52" t="s">
        <v>60</v>
      </c>
      <c r="E84" s="57">
        <v>530000</v>
      </c>
      <c r="F84" s="57">
        <f t="shared" si="0"/>
        <v>1060000</v>
      </c>
    </row>
    <row r="85" spans="1:6" ht="29.25" customHeight="1" x14ac:dyDescent="0.3">
      <c r="A85" s="52"/>
      <c r="B85" s="53" t="s">
        <v>77</v>
      </c>
      <c r="C85" s="52">
        <v>2</v>
      </c>
      <c r="D85" s="52" t="s">
        <v>60</v>
      </c>
      <c r="E85" s="57">
        <v>590000</v>
      </c>
      <c r="F85" s="57">
        <f t="shared" si="0"/>
        <v>1180000</v>
      </c>
    </row>
    <row r="86" spans="1:6" ht="29.25" customHeight="1" x14ac:dyDescent="0.3">
      <c r="A86" s="52"/>
      <c r="B86" s="53" t="s">
        <v>78</v>
      </c>
      <c r="C86" s="52">
        <v>2</v>
      </c>
      <c r="D86" s="52" t="s">
        <v>60</v>
      </c>
      <c r="E86" s="57">
        <v>620000</v>
      </c>
      <c r="F86" s="57">
        <f t="shared" si="0"/>
        <v>1240000</v>
      </c>
    </row>
    <row r="87" spans="1:6" ht="29.25" customHeight="1" x14ac:dyDescent="0.3">
      <c r="A87" s="52"/>
      <c r="B87" s="53" t="s">
        <v>79</v>
      </c>
      <c r="C87" s="52">
        <v>2</v>
      </c>
      <c r="D87" s="52" t="s">
        <v>60</v>
      </c>
      <c r="E87" s="57">
        <v>660000</v>
      </c>
      <c r="F87" s="57">
        <f t="shared" si="0"/>
        <v>1320000</v>
      </c>
    </row>
    <row r="88" spans="1:6" ht="29.25" customHeight="1" x14ac:dyDescent="0.3">
      <c r="A88" s="52"/>
      <c r="B88" s="53" t="s">
        <v>80</v>
      </c>
      <c r="C88" s="52">
        <v>2</v>
      </c>
      <c r="D88" s="52" t="s">
        <v>60</v>
      </c>
      <c r="E88" s="57">
        <v>780000</v>
      </c>
      <c r="F88" s="57">
        <f t="shared" si="0"/>
        <v>1560000</v>
      </c>
    </row>
    <row r="89" spans="1:6" x14ac:dyDescent="0.3">
      <c r="A89" s="52">
        <v>11</v>
      </c>
      <c r="B89" s="53" t="s">
        <v>81</v>
      </c>
      <c r="C89" s="54"/>
      <c r="D89" s="54"/>
      <c r="E89" s="56"/>
      <c r="F89" s="56"/>
    </row>
    <row r="90" spans="1:6" ht="43.5" customHeight="1" x14ac:dyDescent="0.3">
      <c r="A90" s="52"/>
      <c r="B90" s="53" t="s">
        <v>82</v>
      </c>
      <c r="C90" s="52">
        <v>8</v>
      </c>
      <c r="D90" s="52" t="s">
        <v>60</v>
      </c>
      <c r="E90" s="57">
        <v>80000</v>
      </c>
      <c r="F90" s="57">
        <f t="shared" si="0"/>
        <v>640000</v>
      </c>
    </row>
    <row r="91" spans="1:6" ht="43.5" customHeight="1" x14ac:dyDescent="0.3">
      <c r="A91" s="52"/>
      <c r="B91" s="53" t="s">
        <v>83</v>
      </c>
      <c r="C91" s="52">
        <v>8</v>
      </c>
      <c r="D91" s="52" t="s">
        <v>60</v>
      </c>
      <c r="E91" s="57">
        <v>140000</v>
      </c>
      <c r="F91" s="57">
        <f t="shared" si="0"/>
        <v>1120000</v>
      </c>
    </row>
    <row r="92" spans="1:6" ht="43.5" customHeight="1" x14ac:dyDescent="0.3">
      <c r="A92" s="52"/>
      <c r="B92" s="53" t="s">
        <v>84</v>
      </c>
      <c r="C92" s="52">
        <v>8</v>
      </c>
      <c r="D92" s="52" t="s">
        <v>60</v>
      </c>
      <c r="E92" s="57">
        <v>280000</v>
      </c>
      <c r="F92" s="57">
        <f t="shared" si="0"/>
        <v>2240000</v>
      </c>
    </row>
    <row r="93" spans="1:6" ht="43.5" customHeight="1" x14ac:dyDescent="0.3">
      <c r="A93" s="52"/>
      <c r="B93" s="53" t="s">
        <v>85</v>
      </c>
      <c r="C93" s="52">
        <v>8</v>
      </c>
      <c r="D93" s="52" t="s">
        <v>60</v>
      </c>
      <c r="E93" s="57">
        <v>410000</v>
      </c>
      <c r="F93" s="57">
        <f t="shared" si="0"/>
        <v>3280000</v>
      </c>
    </row>
    <row r="94" spans="1:6" ht="43.5" customHeight="1" x14ac:dyDescent="0.3">
      <c r="A94" s="52"/>
      <c r="B94" s="53" t="s">
        <v>86</v>
      </c>
      <c r="C94" s="52">
        <v>8</v>
      </c>
      <c r="D94" s="52" t="s">
        <v>60</v>
      </c>
      <c r="E94" s="57">
        <v>505000</v>
      </c>
      <c r="F94" s="57">
        <f t="shared" si="0"/>
        <v>4040000</v>
      </c>
    </row>
    <row r="95" spans="1:6" x14ac:dyDescent="0.3">
      <c r="A95" s="52">
        <v>12</v>
      </c>
      <c r="B95" s="53" t="s">
        <v>87</v>
      </c>
      <c r="C95" s="54"/>
      <c r="D95" s="54"/>
      <c r="E95" s="56"/>
      <c r="F95" s="56"/>
    </row>
    <row r="96" spans="1:6" ht="57.75" customHeight="1" x14ac:dyDescent="0.3">
      <c r="A96" s="52"/>
      <c r="B96" s="53" t="s">
        <v>88</v>
      </c>
      <c r="C96" s="52">
        <v>1</v>
      </c>
      <c r="D96" s="52" t="s">
        <v>60</v>
      </c>
      <c r="E96" s="57">
        <v>980000</v>
      </c>
      <c r="F96" s="57">
        <f t="shared" si="0"/>
        <v>980000</v>
      </c>
    </row>
    <row r="97" spans="1:6" ht="72" customHeight="1" x14ac:dyDescent="0.3">
      <c r="A97" s="52"/>
      <c r="B97" s="53" t="s">
        <v>89</v>
      </c>
      <c r="C97" s="52">
        <v>2</v>
      </c>
      <c r="D97" s="52" t="s">
        <v>60</v>
      </c>
      <c r="E97" s="57">
        <v>350000</v>
      </c>
      <c r="F97" s="57">
        <f t="shared" si="0"/>
        <v>700000</v>
      </c>
    </row>
    <row r="98" spans="1:6" ht="57.75" customHeight="1" x14ac:dyDescent="0.3">
      <c r="A98" s="52"/>
      <c r="B98" s="53" t="s">
        <v>90</v>
      </c>
      <c r="C98" s="52">
        <v>1</v>
      </c>
      <c r="D98" s="52" t="s">
        <v>60</v>
      </c>
      <c r="E98" s="57">
        <v>350000</v>
      </c>
      <c r="F98" s="57">
        <f t="shared" si="0"/>
        <v>350000</v>
      </c>
    </row>
    <row r="99" spans="1:6" ht="72" customHeight="1" x14ac:dyDescent="0.3">
      <c r="A99" s="52"/>
      <c r="B99" s="53" t="s">
        <v>91</v>
      </c>
      <c r="C99" s="52">
        <v>1</v>
      </c>
      <c r="D99" s="52" t="s">
        <v>60</v>
      </c>
      <c r="E99" s="57">
        <v>273070</v>
      </c>
      <c r="F99" s="57">
        <f t="shared" si="0"/>
        <v>273070</v>
      </c>
    </row>
    <row r="100" spans="1:6" x14ac:dyDescent="0.3">
      <c r="A100" s="88">
        <v>13</v>
      </c>
      <c r="B100" s="89" t="s">
        <v>92</v>
      </c>
      <c r="C100" s="88">
        <v>10</v>
      </c>
      <c r="D100" s="88" t="s">
        <v>60</v>
      </c>
      <c r="E100" s="84">
        <v>19278</v>
      </c>
      <c r="F100" s="85">
        <f t="shared" si="0"/>
        <v>192780</v>
      </c>
    </row>
    <row r="101" spans="1:6" x14ac:dyDescent="0.3">
      <c r="A101" s="88"/>
      <c r="B101" s="89"/>
      <c r="C101" s="88"/>
      <c r="D101" s="88"/>
      <c r="E101" s="84"/>
      <c r="F101" s="87"/>
    </row>
    <row r="102" spans="1:6" x14ac:dyDescent="0.3">
      <c r="A102" s="88">
        <v>14</v>
      </c>
      <c r="B102" s="97" t="s">
        <v>93</v>
      </c>
      <c r="C102" s="88">
        <v>1</v>
      </c>
      <c r="D102" s="88" t="s">
        <v>60</v>
      </c>
      <c r="E102" s="84">
        <v>884110</v>
      </c>
      <c r="F102" s="85">
        <f t="shared" si="0"/>
        <v>884110</v>
      </c>
    </row>
    <row r="103" spans="1:6" x14ac:dyDescent="0.3">
      <c r="A103" s="88"/>
      <c r="B103" s="97"/>
      <c r="C103" s="88"/>
      <c r="D103" s="88"/>
      <c r="E103" s="84"/>
      <c r="F103" s="87"/>
    </row>
    <row r="104" spans="1:6" x14ac:dyDescent="0.3">
      <c r="A104" s="88">
        <v>15</v>
      </c>
      <c r="B104" s="89" t="s">
        <v>94</v>
      </c>
      <c r="C104" s="88">
        <v>1</v>
      </c>
      <c r="D104" s="88" t="s">
        <v>60</v>
      </c>
      <c r="E104" s="84">
        <v>1950000</v>
      </c>
      <c r="F104" s="92">
        <f t="shared" si="0"/>
        <v>1950000</v>
      </c>
    </row>
    <row r="105" spans="1:6" x14ac:dyDescent="0.3">
      <c r="A105" s="88"/>
      <c r="B105" s="89"/>
      <c r="C105" s="88"/>
      <c r="D105" s="88"/>
      <c r="E105" s="84"/>
      <c r="F105" s="94"/>
    </row>
    <row r="106" spans="1:6" x14ac:dyDescent="0.3">
      <c r="A106" s="88">
        <v>16</v>
      </c>
      <c r="B106" s="96" t="s">
        <v>96</v>
      </c>
      <c r="C106" s="90">
        <v>108.5</v>
      </c>
      <c r="D106" s="88" t="s">
        <v>95</v>
      </c>
      <c r="E106" s="98">
        <v>80000</v>
      </c>
      <c r="F106" s="85">
        <f t="shared" si="0"/>
        <v>8680000</v>
      </c>
    </row>
    <row r="107" spans="1:6" x14ac:dyDescent="0.3">
      <c r="A107" s="88"/>
      <c r="B107" s="96"/>
      <c r="C107" s="90"/>
      <c r="D107" s="88"/>
      <c r="E107" s="98"/>
      <c r="F107" s="86"/>
    </row>
    <row r="108" spans="1:6" x14ac:dyDescent="0.3">
      <c r="A108" s="88"/>
      <c r="B108" s="96"/>
      <c r="C108" s="90"/>
      <c r="D108" s="88"/>
      <c r="E108" s="98"/>
      <c r="F108" s="87"/>
    </row>
    <row r="109" spans="1:6" x14ac:dyDescent="0.3">
      <c r="A109" s="88">
        <v>17</v>
      </c>
      <c r="B109" s="89" t="s">
        <v>97</v>
      </c>
      <c r="C109" s="88">
        <v>1</v>
      </c>
      <c r="D109" s="88" t="s">
        <v>60</v>
      </c>
      <c r="E109" s="84">
        <v>3050000</v>
      </c>
      <c r="F109" s="85">
        <f t="shared" si="0"/>
        <v>3050000</v>
      </c>
    </row>
    <row r="110" spans="1:6" x14ac:dyDescent="0.3">
      <c r="A110" s="88"/>
      <c r="B110" s="89"/>
      <c r="C110" s="88"/>
      <c r="D110" s="88"/>
      <c r="E110" s="84"/>
      <c r="F110" s="86"/>
    </row>
    <row r="111" spans="1:6" x14ac:dyDescent="0.3">
      <c r="A111" s="88"/>
      <c r="B111" s="89"/>
      <c r="C111" s="88"/>
      <c r="D111" s="88"/>
      <c r="E111" s="84"/>
      <c r="F111" s="86"/>
    </row>
    <row r="112" spans="1:6" x14ac:dyDescent="0.3">
      <c r="A112" s="88"/>
      <c r="B112" s="89"/>
      <c r="C112" s="88"/>
      <c r="D112" s="88"/>
      <c r="E112" s="84"/>
      <c r="F112" s="86"/>
    </row>
    <row r="113" spans="1:6" x14ac:dyDescent="0.3">
      <c r="A113" s="88"/>
      <c r="B113" s="89"/>
      <c r="C113" s="88"/>
      <c r="D113" s="88"/>
      <c r="E113" s="84"/>
      <c r="F113" s="87"/>
    </row>
    <row r="114" spans="1:6" x14ac:dyDescent="0.3">
      <c r="A114" s="88">
        <v>18</v>
      </c>
      <c r="B114" s="89" t="s">
        <v>98</v>
      </c>
      <c r="C114" s="88">
        <v>5</v>
      </c>
      <c r="D114" s="88" t="s">
        <v>60</v>
      </c>
      <c r="E114" s="84">
        <v>58905</v>
      </c>
      <c r="F114" s="85">
        <f t="shared" si="0"/>
        <v>294525</v>
      </c>
    </row>
    <row r="115" spans="1:6" x14ac:dyDescent="0.3">
      <c r="A115" s="88"/>
      <c r="B115" s="89"/>
      <c r="C115" s="88"/>
      <c r="D115" s="88"/>
      <c r="E115" s="84"/>
      <c r="F115" s="86"/>
    </row>
    <row r="116" spans="1:6" x14ac:dyDescent="0.3">
      <c r="A116" s="88"/>
      <c r="B116" s="89"/>
      <c r="C116" s="88"/>
      <c r="D116" s="88"/>
      <c r="E116" s="84"/>
      <c r="F116" s="87"/>
    </row>
    <row r="117" spans="1:6" x14ac:dyDescent="0.3">
      <c r="A117" s="52">
        <v>19</v>
      </c>
      <c r="B117" s="53" t="s">
        <v>99</v>
      </c>
      <c r="C117" s="52"/>
      <c r="D117" s="52"/>
      <c r="E117" s="57"/>
      <c r="F117" s="57"/>
    </row>
    <row r="118" spans="1:6" x14ac:dyDescent="0.3">
      <c r="A118" s="52"/>
      <c r="B118" s="53" t="s">
        <v>100</v>
      </c>
      <c r="C118" s="52">
        <v>2</v>
      </c>
      <c r="D118" s="52" t="s">
        <v>60</v>
      </c>
      <c r="E118" s="57">
        <v>155000</v>
      </c>
      <c r="F118" s="57">
        <f t="shared" si="0"/>
        <v>310000</v>
      </c>
    </row>
    <row r="119" spans="1:6" x14ac:dyDescent="0.3">
      <c r="A119" s="52"/>
      <c r="B119" s="53" t="s">
        <v>101</v>
      </c>
      <c r="C119" s="52">
        <v>2</v>
      </c>
      <c r="D119" s="52" t="s">
        <v>60</v>
      </c>
      <c r="E119" s="57">
        <v>210000</v>
      </c>
      <c r="F119" s="57">
        <f t="shared" si="0"/>
        <v>420000</v>
      </c>
    </row>
    <row r="120" spans="1:6" x14ac:dyDescent="0.3">
      <c r="A120" s="52"/>
      <c r="B120" s="53" t="s">
        <v>102</v>
      </c>
      <c r="C120" s="52">
        <v>2</v>
      </c>
      <c r="D120" s="52" t="s">
        <v>60</v>
      </c>
      <c r="E120" s="57">
        <v>276000</v>
      </c>
      <c r="F120" s="57">
        <f t="shared" si="0"/>
        <v>552000</v>
      </c>
    </row>
    <row r="121" spans="1:6" ht="29.25" customHeight="1" x14ac:dyDescent="0.3">
      <c r="A121" s="52"/>
      <c r="B121" s="53" t="s">
        <v>103</v>
      </c>
      <c r="C121" s="52">
        <v>2</v>
      </c>
      <c r="D121" s="52" t="s">
        <v>60</v>
      </c>
      <c r="E121" s="57">
        <v>348604</v>
      </c>
      <c r="F121" s="57">
        <f t="shared" si="0"/>
        <v>697208</v>
      </c>
    </row>
    <row r="122" spans="1:6" x14ac:dyDescent="0.3">
      <c r="A122" s="88">
        <v>20</v>
      </c>
      <c r="B122" s="89" t="s">
        <v>104</v>
      </c>
      <c r="C122" s="91"/>
      <c r="D122" s="91"/>
      <c r="E122" s="95"/>
      <c r="F122" s="85"/>
    </row>
    <row r="123" spans="1:6" x14ac:dyDescent="0.3">
      <c r="A123" s="88"/>
      <c r="B123" s="89"/>
      <c r="C123" s="91"/>
      <c r="D123" s="91"/>
      <c r="E123" s="95"/>
      <c r="F123" s="87"/>
    </row>
    <row r="124" spans="1:6" x14ac:dyDescent="0.3">
      <c r="A124" s="52"/>
      <c r="B124" s="53" t="s">
        <v>105</v>
      </c>
      <c r="C124" s="52">
        <v>2</v>
      </c>
      <c r="D124" s="52" t="s">
        <v>60</v>
      </c>
      <c r="E124" s="57">
        <v>53000</v>
      </c>
      <c r="F124" s="57">
        <f t="shared" si="0"/>
        <v>106000</v>
      </c>
    </row>
    <row r="125" spans="1:6" ht="72" customHeight="1" x14ac:dyDescent="0.3">
      <c r="A125" s="52"/>
      <c r="B125" s="53" t="s">
        <v>106</v>
      </c>
      <c r="C125" s="52">
        <v>2</v>
      </c>
      <c r="D125" s="52" t="s">
        <v>60</v>
      </c>
      <c r="E125" s="57">
        <v>99000</v>
      </c>
      <c r="F125" s="57">
        <f t="shared" si="0"/>
        <v>198000</v>
      </c>
    </row>
    <row r="126" spans="1:6" ht="72" customHeight="1" x14ac:dyDescent="0.3">
      <c r="A126" s="52"/>
      <c r="B126" s="53" t="s">
        <v>107</v>
      </c>
      <c r="C126" s="52">
        <v>2</v>
      </c>
      <c r="D126" s="52" t="s">
        <v>60</v>
      </c>
      <c r="E126" s="57">
        <v>107000</v>
      </c>
      <c r="F126" s="57">
        <f t="shared" si="0"/>
        <v>214000</v>
      </c>
    </row>
    <row r="127" spans="1:6" ht="72" customHeight="1" x14ac:dyDescent="0.3">
      <c r="A127" s="52"/>
      <c r="B127" s="53" t="s">
        <v>108</v>
      </c>
      <c r="C127" s="52">
        <v>2</v>
      </c>
      <c r="D127" s="52" t="s">
        <v>60</v>
      </c>
      <c r="E127" s="57">
        <v>197400</v>
      </c>
      <c r="F127" s="57">
        <f t="shared" si="0"/>
        <v>394800</v>
      </c>
    </row>
    <row r="128" spans="1:6" ht="72" customHeight="1" x14ac:dyDescent="0.3">
      <c r="A128" s="52"/>
      <c r="B128" s="53" t="s">
        <v>109</v>
      </c>
      <c r="C128" s="52">
        <v>2</v>
      </c>
      <c r="D128" s="52" t="s">
        <v>60</v>
      </c>
      <c r="E128" s="57">
        <v>207800</v>
      </c>
      <c r="F128" s="57">
        <f t="shared" si="0"/>
        <v>415600</v>
      </c>
    </row>
    <row r="129" spans="1:6" ht="72" customHeight="1" x14ac:dyDescent="0.3">
      <c r="A129" s="52"/>
      <c r="B129" s="53" t="s">
        <v>110</v>
      </c>
      <c r="C129" s="52">
        <v>2</v>
      </c>
      <c r="D129" s="52" t="s">
        <v>60</v>
      </c>
      <c r="E129" s="57">
        <v>329800</v>
      </c>
      <c r="F129" s="57">
        <f t="shared" si="0"/>
        <v>659600</v>
      </c>
    </row>
    <row r="130" spans="1:6" ht="72" customHeight="1" x14ac:dyDescent="0.3">
      <c r="A130" s="52"/>
      <c r="B130" s="53" t="s">
        <v>111</v>
      </c>
      <c r="C130" s="52">
        <v>2</v>
      </c>
      <c r="D130" s="52" t="s">
        <v>60</v>
      </c>
      <c r="E130" s="57">
        <v>343000</v>
      </c>
      <c r="F130" s="57">
        <f t="shared" si="0"/>
        <v>686000</v>
      </c>
    </row>
    <row r="131" spans="1:6" x14ac:dyDescent="0.3">
      <c r="A131" s="88">
        <v>21</v>
      </c>
      <c r="B131" s="89" t="s">
        <v>112</v>
      </c>
      <c r="C131" s="88">
        <v>1</v>
      </c>
      <c r="D131" s="88" t="s">
        <v>60</v>
      </c>
      <c r="E131" s="84">
        <v>610000</v>
      </c>
      <c r="F131" s="85">
        <f t="shared" si="0"/>
        <v>610000</v>
      </c>
    </row>
    <row r="132" spans="1:6" x14ac:dyDescent="0.3">
      <c r="A132" s="88"/>
      <c r="B132" s="89"/>
      <c r="C132" s="88"/>
      <c r="D132" s="88"/>
      <c r="E132" s="84"/>
      <c r="F132" s="86"/>
    </row>
    <row r="133" spans="1:6" x14ac:dyDescent="0.3">
      <c r="A133" s="88"/>
      <c r="B133" s="89"/>
      <c r="C133" s="88"/>
      <c r="D133" s="88"/>
      <c r="E133" s="84"/>
      <c r="F133" s="86"/>
    </row>
    <row r="134" spans="1:6" x14ac:dyDescent="0.3">
      <c r="A134" s="88"/>
      <c r="B134" s="89"/>
      <c r="C134" s="88"/>
      <c r="D134" s="88"/>
      <c r="E134" s="84"/>
      <c r="F134" s="87"/>
    </row>
    <row r="135" spans="1:6" x14ac:dyDescent="0.3">
      <c r="A135" s="88">
        <v>22</v>
      </c>
      <c r="B135" s="89" t="s">
        <v>113</v>
      </c>
      <c r="C135" s="88">
        <v>2</v>
      </c>
      <c r="D135" s="88" t="s">
        <v>60</v>
      </c>
      <c r="E135" s="84">
        <v>110000</v>
      </c>
      <c r="F135" s="85">
        <f t="shared" si="0"/>
        <v>220000</v>
      </c>
    </row>
    <row r="136" spans="1:6" x14ac:dyDescent="0.3">
      <c r="A136" s="88"/>
      <c r="B136" s="89"/>
      <c r="C136" s="88"/>
      <c r="D136" s="88"/>
      <c r="E136" s="84"/>
      <c r="F136" s="87"/>
    </row>
    <row r="137" spans="1:6" x14ac:dyDescent="0.3">
      <c r="A137" s="88">
        <v>23</v>
      </c>
      <c r="B137" s="89" t="s">
        <v>114</v>
      </c>
      <c r="C137" s="88">
        <v>6</v>
      </c>
      <c r="D137" s="88" t="s">
        <v>60</v>
      </c>
      <c r="E137" s="84">
        <v>392800</v>
      </c>
      <c r="F137" s="85">
        <f t="shared" si="0"/>
        <v>2356800</v>
      </c>
    </row>
    <row r="138" spans="1:6" x14ac:dyDescent="0.3">
      <c r="A138" s="88"/>
      <c r="B138" s="89"/>
      <c r="C138" s="88"/>
      <c r="D138" s="88"/>
      <c r="E138" s="84"/>
      <c r="F138" s="86"/>
    </row>
    <row r="139" spans="1:6" x14ac:dyDescent="0.3">
      <c r="A139" s="88"/>
      <c r="B139" s="89"/>
      <c r="C139" s="88"/>
      <c r="D139" s="88"/>
      <c r="E139" s="84"/>
      <c r="F139" s="87"/>
    </row>
    <row r="140" spans="1:6" x14ac:dyDescent="0.3">
      <c r="A140" s="88">
        <v>24</v>
      </c>
      <c r="B140" s="89" t="s">
        <v>115</v>
      </c>
      <c r="C140" s="88">
        <v>10</v>
      </c>
      <c r="D140" s="88" t="s">
        <v>60</v>
      </c>
      <c r="E140" s="84">
        <v>326800</v>
      </c>
      <c r="F140" s="85">
        <f t="shared" si="0"/>
        <v>3268000</v>
      </c>
    </row>
    <row r="141" spans="1:6" x14ac:dyDescent="0.3">
      <c r="A141" s="88"/>
      <c r="B141" s="89"/>
      <c r="C141" s="88"/>
      <c r="D141" s="88"/>
      <c r="E141" s="84"/>
      <c r="F141" s="86"/>
    </row>
    <row r="142" spans="1:6" x14ac:dyDescent="0.3">
      <c r="A142" s="88"/>
      <c r="B142" s="89"/>
      <c r="C142" s="88"/>
      <c r="D142" s="88"/>
      <c r="E142" s="84"/>
      <c r="F142" s="87"/>
    </row>
    <row r="143" spans="1:6" x14ac:dyDescent="0.3">
      <c r="A143" s="88">
        <v>25</v>
      </c>
      <c r="B143" s="89" t="s">
        <v>116</v>
      </c>
      <c r="C143" s="88">
        <v>10</v>
      </c>
      <c r="D143" s="88" t="s">
        <v>60</v>
      </c>
      <c r="E143" s="84">
        <v>82000</v>
      </c>
      <c r="F143" s="85">
        <f t="shared" si="0"/>
        <v>820000</v>
      </c>
    </row>
    <row r="144" spans="1:6" x14ac:dyDescent="0.3">
      <c r="A144" s="88"/>
      <c r="B144" s="89"/>
      <c r="C144" s="88"/>
      <c r="D144" s="88"/>
      <c r="E144" s="84"/>
      <c r="F144" s="86"/>
    </row>
    <row r="145" spans="1:6" x14ac:dyDescent="0.3">
      <c r="A145" s="88"/>
      <c r="B145" s="89"/>
      <c r="C145" s="88"/>
      <c r="D145" s="88"/>
      <c r="E145" s="84"/>
      <c r="F145" s="87"/>
    </row>
    <row r="146" spans="1:6" x14ac:dyDescent="0.3">
      <c r="A146" s="88">
        <v>26</v>
      </c>
      <c r="B146" s="89" t="s">
        <v>117</v>
      </c>
      <c r="C146" s="88">
        <v>10</v>
      </c>
      <c r="D146" s="88" t="s">
        <v>60</v>
      </c>
      <c r="E146" s="84">
        <v>32130</v>
      </c>
      <c r="F146" s="85">
        <f t="shared" ref="F146:F192" si="1">+E146*C146</f>
        <v>321300</v>
      </c>
    </row>
    <row r="147" spans="1:6" x14ac:dyDescent="0.3">
      <c r="A147" s="88"/>
      <c r="B147" s="89"/>
      <c r="C147" s="88"/>
      <c r="D147" s="88"/>
      <c r="E147" s="84"/>
      <c r="F147" s="87"/>
    </row>
    <row r="148" spans="1:6" x14ac:dyDescent="0.3">
      <c r="A148" s="52">
        <v>27</v>
      </c>
      <c r="B148" s="53" t="s">
        <v>118</v>
      </c>
      <c r="C148" s="52">
        <v>65</v>
      </c>
      <c r="D148" s="52" t="s">
        <v>44</v>
      </c>
      <c r="E148" s="57">
        <v>73700</v>
      </c>
      <c r="F148" s="57">
        <f t="shared" si="1"/>
        <v>4790500</v>
      </c>
    </row>
    <row r="149" spans="1:6" x14ac:dyDescent="0.3">
      <c r="A149" s="88">
        <v>28</v>
      </c>
      <c r="B149" s="89" t="s">
        <v>119</v>
      </c>
      <c r="C149" s="88">
        <v>6</v>
      </c>
      <c r="D149" s="88" t="s">
        <v>60</v>
      </c>
      <c r="E149" s="84">
        <v>1727800</v>
      </c>
      <c r="F149" s="85">
        <f t="shared" si="1"/>
        <v>10366800</v>
      </c>
    </row>
    <row r="150" spans="1:6" x14ac:dyDescent="0.3">
      <c r="A150" s="88"/>
      <c r="B150" s="89"/>
      <c r="C150" s="88"/>
      <c r="D150" s="88"/>
      <c r="E150" s="84"/>
      <c r="F150" s="86"/>
    </row>
    <row r="151" spans="1:6" x14ac:dyDescent="0.3">
      <c r="A151" s="88"/>
      <c r="B151" s="89"/>
      <c r="C151" s="88"/>
      <c r="D151" s="88"/>
      <c r="E151" s="84"/>
      <c r="F151" s="86"/>
    </row>
    <row r="152" spans="1:6" x14ac:dyDescent="0.3">
      <c r="A152" s="88"/>
      <c r="B152" s="89"/>
      <c r="C152" s="88"/>
      <c r="D152" s="88"/>
      <c r="E152" s="84"/>
      <c r="F152" s="86"/>
    </row>
    <row r="153" spans="1:6" x14ac:dyDescent="0.3">
      <c r="A153" s="88"/>
      <c r="B153" s="89"/>
      <c r="C153" s="88"/>
      <c r="D153" s="88"/>
      <c r="E153" s="84"/>
      <c r="F153" s="87"/>
    </row>
    <row r="154" spans="1:6" x14ac:dyDescent="0.3">
      <c r="A154" s="88">
        <v>29</v>
      </c>
      <c r="B154" s="89" t="s">
        <v>120</v>
      </c>
      <c r="C154" s="88">
        <v>2</v>
      </c>
      <c r="D154" s="88" t="s">
        <v>60</v>
      </c>
      <c r="E154" s="84">
        <v>4800000</v>
      </c>
      <c r="F154" s="92">
        <f t="shared" si="1"/>
        <v>9600000</v>
      </c>
    </row>
    <row r="155" spans="1:6" x14ac:dyDescent="0.3">
      <c r="A155" s="88"/>
      <c r="B155" s="89"/>
      <c r="C155" s="88"/>
      <c r="D155" s="88"/>
      <c r="E155" s="84"/>
      <c r="F155" s="93"/>
    </row>
    <row r="156" spans="1:6" x14ac:dyDescent="0.3">
      <c r="A156" s="88"/>
      <c r="B156" s="89"/>
      <c r="C156" s="88"/>
      <c r="D156" s="88"/>
      <c r="E156" s="84"/>
      <c r="F156" s="93"/>
    </row>
    <row r="157" spans="1:6" x14ac:dyDescent="0.3">
      <c r="A157" s="88"/>
      <c r="B157" s="89"/>
      <c r="C157" s="88"/>
      <c r="D157" s="88"/>
      <c r="E157" s="84"/>
      <c r="F157" s="93"/>
    </row>
    <row r="158" spans="1:6" x14ac:dyDescent="0.3">
      <c r="A158" s="88"/>
      <c r="B158" s="89"/>
      <c r="C158" s="88"/>
      <c r="D158" s="88"/>
      <c r="E158" s="84"/>
      <c r="F158" s="93"/>
    </row>
    <row r="159" spans="1:6" x14ac:dyDescent="0.3">
      <c r="A159" s="88"/>
      <c r="B159" s="89"/>
      <c r="C159" s="88"/>
      <c r="D159" s="88"/>
      <c r="E159" s="84"/>
      <c r="F159" s="94"/>
    </row>
    <row r="160" spans="1:6" x14ac:dyDescent="0.3">
      <c r="A160" s="88">
        <v>30</v>
      </c>
      <c r="B160" s="89" t="s">
        <v>121</v>
      </c>
      <c r="C160" s="88">
        <v>2</v>
      </c>
      <c r="D160" s="88" t="s">
        <v>60</v>
      </c>
      <c r="E160" s="84">
        <v>4900000</v>
      </c>
      <c r="F160" s="85">
        <f t="shared" si="1"/>
        <v>9800000</v>
      </c>
    </row>
    <row r="161" spans="1:6" x14ac:dyDescent="0.3">
      <c r="A161" s="88"/>
      <c r="B161" s="89"/>
      <c r="C161" s="88"/>
      <c r="D161" s="88"/>
      <c r="E161" s="84"/>
      <c r="F161" s="86"/>
    </row>
    <row r="162" spans="1:6" x14ac:dyDescent="0.3">
      <c r="A162" s="88"/>
      <c r="B162" s="89"/>
      <c r="C162" s="88"/>
      <c r="D162" s="88"/>
      <c r="E162" s="84"/>
      <c r="F162" s="86"/>
    </row>
    <row r="163" spans="1:6" x14ac:dyDescent="0.3">
      <c r="A163" s="88"/>
      <c r="B163" s="89"/>
      <c r="C163" s="88"/>
      <c r="D163" s="88"/>
      <c r="E163" s="84"/>
      <c r="F163" s="86"/>
    </row>
    <row r="164" spans="1:6" x14ac:dyDescent="0.3">
      <c r="A164" s="88"/>
      <c r="B164" s="89"/>
      <c r="C164" s="88"/>
      <c r="D164" s="88"/>
      <c r="E164" s="84"/>
      <c r="F164" s="87"/>
    </row>
    <row r="165" spans="1:6" x14ac:dyDescent="0.3">
      <c r="A165" s="88">
        <v>31</v>
      </c>
      <c r="B165" s="89" t="s">
        <v>122</v>
      </c>
      <c r="C165" s="88">
        <v>1</v>
      </c>
      <c r="D165" s="88" t="s">
        <v>60</v>
      </c>
      <c r="E165" s="84">
        <v>6586650</v>
      </c>
      <c r="F165" s="85">
        <f t="shared" si="1"/>
        <v>6586650</v>
      </c>
    </row>
    <row r="166" spans="1:6" x14ac:dyDescent="0.3">
      <c r="A166" s="88"/>
      <c r="B166" s="89"/>
      <c r="C166" s="88"/>
      <c r="D166" s="88"/>
      <c r="E166" s="84"/>
      <c r="F166" s="86"/>
    </row>
    <row r="167" spans="1:6" x14ac:dyDescent="0.3">
      <c r="A167" s="88"/>
      <c r="B167" s="89"/>
      <c r="C167" s="88"/>
      <c r="D167" s="88"/>
      <c r="E167" s="84"/>
      <c r="F167" s="87"/>
    </row>
    <row r="168" spans="1:6" x14ac:dyDescent="0.3">
      <c r="A168" s="88">
        <v>32</v>
      </c>
      <c r="B168" s="89" t="s">
        <v>123</v>
      </c>
      <c r="C168" s="88">
        <v>4</v>
      </c>
      <c r="D168" s="88" t="s">
        <v>60</v>
      </c>
      <c r="E168" s="84">
        <v>1338750</v>
      </c>
      <c r="F168" s="85">
        <f t="shared" si="1"/>
        <v>5355000</v>
      </c>
    </row>
    <row r="169" spans="1:6" x14ac:dyDescent="0.3">
      <c r="A169" s="88"/>
      <c r="B169" s="89"/>
      <c r="C169" s="88"/>
      <c r="D169" s="88"/>
      <c r="E169" s="84"/>
      <c r="F169" s="86"/>
    </row>
    <row r="170" spans="1:6" x14ac:dyDescent="0.3">
      <c r="A170" s="88"/>
      <c r="B170" s="89"/>
      <c r="C170" s="88"/>
      <c r="D170" s="88"/>
      <c r="E170" s="84"/>
      <c r="F170" s="86"/>
    </row>
    <row r="171" spans="1:6" x14ac:dyDescent="0.3">
      <c r="A171" s="88"/>
      <c r="B171" s="89"/>
      <c r="C171" s="88"/>
      <c r="D171" s="88"/>
      <c r="E171" s="84"/>
      <c r="F171" s="87"/>
    </row>
    <row r="172" spans="1:6" x14ac:dyDescent="0.3">
      <c r="A172" s="52">
        <v>33</v>
      </c>
      <c r="B172" s="53" t="s">
        <v>124</v>
      </c>
      <c r="C172" s="52">
        <v>1</v>
      </c>
      <c r="D172" s="52" t="s">
        <v>60</v>
      </c>
      <c r="E172" s="57">
        <v>2500000</v>
      </c>
      <c r="F172" s="57">
        <f t="shared" si="1"/>
        <v>2500000</v>
      </c>
    </row>
    <row r="173" spans="1:6" x14ac:dyDescent="0.3">
      <c r="A173" s="52">
        <v>34</v>
      </c>
      <c r="B173" s="53" t="s">
        <v>121</v>
      </c>
      <c r="C173" s="52">
        <v>1</v>
      </c>
      <c r="D173" s="52" t="s">
        <v>60</v>
      </c>
      <c r="E173" s="57">
        <v>2800000</v>
      </c>
      <c r="F173" s="57">
        <f t="shared" si="1"/>
        <v>2800000</v>
      </c>
    </row>
    <row r="174" spans="1:6" x14ac:dyDescent="0.3">
      <c r="A174" s="52">
        <v>35</v>
      </c>
      <c r="B174" s="53" t="s">
        <v>125</v>
      </c>
      <c r="C174" s="52">
        <v>1</v>
      </c>
      <c r="D174" s="52" t="s">
        <v>60</v>
      </c>
      <c r="E174" s="57">
        <v>4800000</v>
      </c>
      <c r="F174" s="57">
        <f t="shared" si="1"/>
        <v>4800000</v>
      </c>
    </row>
    <row r="175" spans="1:6" x14ac:dyDescent="0.3">
      <c r="A175" s="88">
        <v>36</v>
      </c>
      <c r="B175" s="89" t="s">
        <v>126</v>
      </c>
      <c r="C175" s="88">
        <v>1</v>
      </c>
      <c r="D175" s="88" t="s">
        <v>60</v>
      </c>
      <c r="E175" s="84">
        <v>3500000</v>
      </c>
      <c r="F175" s="85">
        <f t="shared" si="1"/>
        <v>3500000</v>
      </c>
    </row>
    <row r="176" spans="1:6" x14ac:dyDescent="0.3">
      <c r="A176" s="88"/>
      <c r="B176" s="89"/>
      <c r="C176" s="88"/>
      <c r="D176" s="88"/>
      <c r="E176" s="84"/>
      <c r="F176" s="86"/>
    </row>
    <row r="177" spans="1:6" x14ac:dyDescent="0.3">
      <c r="A177" s="88"/>
      <c r="B177" s="89"/>
      <c r="C177" s="88"/>
      <c r="D177" s="88"/>
      <c r="E177" s="84"/>
      <c r="F177" s="87"/>
    </row>
    <row r="178" spans="1:6" x14ac:dyDescent="0.3">
      <c r="A178" s="88">
        <v>37</v>
      </c>
      <c r="B178" s="89" t="s">
        <v>127</v>
      </c>
      <c r="C178" s="88">
        <v>1</v>
      </c>
      <c r="D178" s="91" t="s">
        <v>60</v>
      </c>
      <c r="E178" s="84">
        <v>2600000</v>
      </c>
      <c r="F178" s="85">
        <f t="shared" si="1"/>
        <v>2600000</v>
      </c>
    </row>
    <row r="179" spans="1:6" x14ac:dyDescent="0.3">
      <c r="A179" s="88"/>
      <c r="B179" s="89"/>
      <c r="C179" s="88"/>
      <c r="D179" s="91"/>
      <c r="E179" s="84"/>
      <c r="F179" s="86"/>
    </row>
    <row r="180" spans="1:6" x14ac:dyDescent="0.3">
      <c r="A180" s="88"/>
      <c r="B180" s="89"/>
      <c r="C180" s="88"/>
      <c r="D180" s="91"/>
      <c r="E180" s="84"/>
      <c r="F180" s="86"/>
    </row>
    <row r="181" spans="1:6" x14ac:dyDescent="0.3">
      <c r="A181" s="88"/>
      <c r="B181" s="89"/>
      <c r="C181" s="88"/>
      <c r="D181" s="91"/>
      <c r="E181" s="84"/>
      <c r="F181" s="87"/>
    </row>
    <row r="182" spans="1:6" x14ac:dyDescent="0.3">
      <c r="A182" s="88">
        <v>38</v>
      </c>
      <c r="B182" s="89" t="s">
        <v>128</v>
      </c>
      <c r="C182" s="88">
        <v>2</v>
      </c>
      <c r="D182" s="88" t="s">
        <v>60</v>
      </c>
      <c r="E182" s="84">
        <v>316000</v>
      </c>
      <c r="F182" s="85">
        <f t="shared" si="1"/>
        <v>632000</v>
      </c>
    </row>
    <row r="183" spans="1:6" x14ac:dyDescent="0.3">
      <c r="A183" s="88"/>
      <c r="B183" s="89"/>
      <c r="C183" s="88"/>
      <c r="D183" s="88"/>
      <c r="E183" s="84"/>
      <c r="F183" s="86"/>
    </row>
    <row r="184" spans="1:6" x14ac:dyDescent="0.3">
      <c r="A184" s="88"/>
      <c r="B184" s="89"/>
      <c r="C184" s="88"/>
      <c r="D184" s="88"/>
      <c r="E184" s="84"/>
      <c r="F184" s="86"/>
    </row>
    <row r="185" spans="1:6" x14ac:dyDescent="0.3">
      <c r="A185" s="88"/>
      <c r="B185" s="89"/>
      <c r="C185" s="88"/>
      <c r="D185" s="88"/>
      <c r="E185" s="84"/>
      <c r="F185" s="86"/>
    </row>
    <row r="186" spans="1:6" x14ac:dyDescent="0.3">
      <c r="A186" s="88"/>
      <c r="B186" s="89"/>
      <c r="C186" s="88"/>
      <c r="D186" s="88"/>
      <c r="E186" s="84"/>
      <c r="F186" s="87"/>
    </row>
    <row r="187" spans="1:6" x14ac:dyDescent="0.3">
      <c r="A187" s="88">
        <v>39</v>
      </c>
      <c r="B187" s="89" t="s">
        <v>129</v>
      </c>
      <c r="C187" s="88">
        <v>2</v>
      </c>
      <c r="D187" s="88" t="s">
        <v>60</v>
      </c>
      <c r="E187" s="84">
        <v>470400</v>
      </c>
      <c r="F187" s="92">
        <f t="shared" si="1"/>
        <v>940800</v>
      </c>
    </row>
    <row r="188" spans="1:6" x14ac:dyDescent="0.3">
      <c r="A188" s="88"/>
      <c r="B188" s="89"/>
      <c r="C188" s="88"/>
      <c r="D188" s="88"/>
      <c r="E188" s="84"/>
      <c r="F188" s="93"/>
    </row>
    <row r="189" spans="1:6" x14ac:dyDescent="0.3">
      <c r="A189" s="88"/>
      <c r="B189" s="89"/>
      <c r="C189" s="88"/>
      <c r="D189" s="88"/>
      <c r="E189" s="84"/>
      <c r="F189" s="93"/>
    </row>
    <row r="190" spans="1:6" x14ac:dyDescent="0.3">
      <c r="A190" s="88"/>
      <c r="B190" s="89"/>
      <c r="C190" s="88"/>
      <c r="D190" s="88"/>
      <c r="E190" s="84"/>
      <c r="F190" s="93"/>
    </row>
    <row r="191" spans="1:6" x14ac:dyDescent="0.3">
      <c r="A191" s="88"/>
      <c r="B191" s="89"/>
      <c r="C191" s="88"/>
      <c r="D191" s="88"/>
      <c r="E191" s="84"/>
      <c r="F191" s="94"/>
    </row>
    <row r="192" spans="1:6" x14ac:dyDescent="0.3">
      <c r="A192" s="90">
        <v>40</v>
      </c>
      <c r="B192" s="89" t="s">
        <v>130</v>
      </c>
      <c r="C192" s="88">
        <v>5</v>
      </c>
      <c r="D192" s="88" t="s">
        <v>60</v>
      </c>
      <c r="E192" s="84">
        <v>750000</v>
      </c>
      <c r="F192" s="85">
        <f t="shared" si="1"/>
        <v>3750000</v>
      </c>
    </row>
    <row r="193" spans="1:6" x14ac:dyDescent="0.3">
      <c r="A193" s="90"/>
      <c r="B193" s="89"/>
      <c r="C193" s="88"/>
      <c r="D193" s="88"/>
      <c r="E193" s="84"/>
      <c r="F193" s="87"/>
    </row>
    <row r="195" spans="1:6" x14ac:dyDescent="0.3">
      <c r="F195" s="55">
        <f>+ROUND(F197/1.19,0)</f>
        <v>121979531</v>
      </c>
    </row>
    <row r="196" spans="1:6" x14ac:dyDescent="0.3">
      <c r="F196" s="55">
        <f>+F197-F195</f>
        <v>23176111</v>
      </c>
    </row>
    <row r="197" spans="1:6" x14ac:dyDescent="0.3">
      <c r="F197" s="60">
        <f>SUM(F7:F193)</f>
        <v>145155642</v>
      </c>
    </row>
  </sheetData>
  <mergeCells count="193">
    <mergeCell ref="C2:E2"/>
    <mergeCell ref="A20:A28"/>
    <mergeCell ref="C20:C28"/>
    <mergeCell ref="D20:D28"/>
    <mergeCell ref="B20:B28"/>
    <mergeCell ref="F20:F28"/>
    <mergeCell ref="E20:E28"/>
    <mergeCell ref="A7:A19"/>
    <mergeCell ref="C7:C19"/>
    <mergeCell ref="D7:D19"/>
    <mergeCell ref="B7:B19"/>
    <mergeCell ref="E7:E19"/>
    <mergeCell ref="F7:F19"/>
    <mergeCell ref="A29:A37"/>
    <mergeCell ref="C29:C37"/>
    <mergeCell ref="D29:D37"/>
    <mergeCell ref="B29:B37"/>
    <mergeCell ref="F29:F37"/>
    <mergeCell ref="B38:B46"/>
    <mergeCell ref="F38:F46"/>
    <mergeCell ref="E29:E37"/>
    <mergeCell ref="E38:E46"/>
    <mergeCell ref="A47:A51"/>
    <mergeCell ref="C47:C51"/>
    <mergeCell ref="D47:D51"/>
    <mergeCell ref="B47:B51"/>
    <mergeCell ref="F47:F51"/>
    <mergeCell ref="E47:E51"/>
    <mergeCell ref="E52:E58"/>
    <mergeCell ref="A38:A46"/>
    <mergeCell ref="C38:C46"/>
    <mergeCell ref="D38:D46"/>
    <mergeCell ref="A100:A101"/>
    <mergeCell ref="C100:C101"/>
    <mergeCell ref="D100:D101"/>
    <mergeCell ref="B100:B101"/>
    <mergeCell ref="A52:A58"/>
    <mergeCell ref="C52:C58"/>
    <mergeCell ref="D52:D58"/>
    <mergeCell ref="B52:B58"/>
    <mergeCell ref="F52:F58"/>
    <mergeCell ref="A59:A64"/>
    <mergeCell ref="C59:C64"/>
    <mergeCell ref="D59:D64"/>
    <mergeCell ref="A106:A108"/>
    <mergeCell ref="C106:C108"/>
    <mergeCell ref="D106:D108"/>
    <mergeCell ref="B106:B108"/>
    <mergeCell ref="F106:F108"/>
    <mergeCell ref="A109:A113"/>
    <mergeCell ref="C109:C113"/>
    <mergeCell ref="D109:D113"/>
    <mergeCell ref="A102:A103"/>
    <mergeCell ref="C102:C103"/>
    <mergeCell ref="D102:D103"/>
    <mergeCell ref="B102:B103"/>
    <mergeCell ref="A104:A105"/>
    <mergeCell ref="C104:C105"/>
    <mergeCell ref="D104:D105"/>
    <mergeCell ref="B104:B105"/>
    <mergeCell ref="F104:F105"/>
    <mergeCell ref="B109:B113"/>
    <mergeCell ref="F109:F113"/>
    <mergeCell ref="E104:E105"/>
    <mergeCell ref="E106:E108"/>
    <mergeCell ref="A131:A134"/>
    <mergeCell ref="C131:C134"/>
    <mergeCell ref="D131:D134"/>
    <mergeCell ref="B131:B134"/>
    <mergeCell ref="F131:F134"/>
    <mergeCell ref="D122:D123"/>
    <mergeCell ref="B122:B123"/>
    <mergeCell ref="E122:E123"/>
    <mergeCell ref="F122:F123"/>
    <mergeCell ref="A140:A142"/>
    <mergeCell ref="C140:C142"/>
    <mergeCell ref="D140:D142"/>
    <mergeCell ref="B140:B142"/>
    <mergeCell ref="A135:A136"/>
    <mergeCell ref="C135:C136"/>
    <mergeCell ref="D135:D136"/>
    <mergeCell ref="B135:B136"/>
    <mergeCell ref="F135:F136"/>
    <mergeCell ref="A137:A139"/>
    <mergeCell ref="C137:C139"/>
    <mergeCell ref="D137:D139"/>
    <mergeCell ref="B137:B139"/>
    <mergeCell ref="F137:F139"/>
    <mergeCell ref="F140:F142"/>
    <mergeCell ref="D149:D153"/>
    <mergeCell ref="B149:B153"/>
    <mergeCell ref="F149:F153"/>
    <mergeCell ref="E149:E153"/>
    <mergeCell ref="A143:A145"/>
    <mergeCell ref="C143:C145"/>
    <mergeCell ref="D143:D145"/>
    <mergeCell ref="B143:B145"/>
    <mergeCell ref="F143:F145"/>
    <mergeCell ref="A146:A147"/>
    <mergeCell ref="C146:C147"/>
    <mergeCell ref="D146:D147"/>
    <mergeCell ref="B146:B147"/>
    <mergeCell ref="F146:F147"/>
    <mergeCell ref="E187:E191"/>
    <mergeCell ref="F187:F191"/>
    <mergeCell ref="E192:E193"/>
    <mergeCell ref="F192:F193"/>
    <mergeCell ref="A175:A177"/>
    <mergeCell ref="C175:C177"/>
    <mergeCell ref="D175:D177"/>
    <mergeCell ref="B175:B177"/>
    <mergeCell ref="F175:F177"/>
    <mergeCell ref="A178:A181"/>
    <mergeCell ref="C178:C181"/>
    <mergeCell ref="D178:D181"/>
    <mergeCell ref="B178:B181"/>
    <mergeCell ref="F178:F181"/>
    <mergeCell ref="A182:A186"/>
    <mergeCell ref="C182:C186"/>
    <mergeCell ref="B59:B64"/>
    <mergeCell ref="A65:A71"/>
    <mergeCell ref="C65:C71"/>
    <mergeCell ref="D65:D71"/>
    <mergeCell ref="B65:B71"/>
    <mergeCell ref="A72:A77"/>
    <mergeCell ref="C72:C77"/>
    <mergeCell ref="D72:D77"/>
    <mergeCell ref="B72:B77"/>
    <mergeCell ref="C165:C167"/>
    <mergeCell ref="D165:D167"/>
    <mergeCell ref="B165:B167"/>
    <mergeCell ref="A168:A171"/>
    <mergeCell ref="C168:C171"/>
    <mergeCell ref="D168:D171"/>
    <mergeCell ref="B168:B171"/>
    <mergeCell ref="A114:A116"/>
    <mergeCell ref="C114:C116"/>
    <mergeCell ref="D114:D116"/>
    <mergeCell ref="B114:B116"/>
    <mergeCell ref="A122:A123"/>
    <mergeCell ref="C122:C123"/>
    <mergeCell ref="A154:A159"/>
    <mergeCell ref="C154:C159"/>
    <mergeCell ref="D154:D159"/>
    <mergeCell ref="B154:B159"/>
    <mergeCell ref="A160:A164"/>
    <mergeCell ref="C160:C164"/>
    <mergeCell ref="D160:D164"/>
    <mergeCell ref="B160:B164"/>
    <mergeCell ref="A165:A167"/>
    <mergeCell ref="A149:A153"/>
    <mergeCell ref="C149:C153"/>
    <mergeCell ref="D182:D186"/>
    <mergeCell ref="B182:B186"/>
    <mergeCell ref="A187:A191"/>
    <mergeCell ref="C187:C191"/>
    <mergeCell ref="D187:D191"/>
    <mergeCell ref="B187:B191"/>
    <mergeCell ref="A192:A193"/>
    <mergeCell ref="C192:C193"/>
    <mergeCell ref="D192:D193"/>
    <mergeCell ref="B192:B193"/>
    <mergeCell ref="E59:E64"/>
    <mergeCell ref="F59:F64"/>
    <mergeCell ref="E65:E71"/>
    <mergeCell ref="F65:F71"/>
    <mergeCell ref="E72:E77"/>
    <mergeCell ref="F72:F77"/>
    <mergeCell ref="E100:E101"/>
    <mergeCell ref="F100:F101"/>
    <mergeCell ref="E102:E103"/>
    <mergeCell ref="F102:F103"/>
    <mergeCell ref="E109:E113"/>
    <mergeCell ref="E114:E116"/>
    <mergeCell ref="F114:F116"/>
    <mergeCell ref="E131:E134"/>
    <mergeCell ref="E135:E136"/>
    <mergeCell ref="E137:E139"/>
    <mergeCell ref="E140:E142"/>
    <mergeCell ref="E143:E145"/>
    <mergeCell ref="E146:E147"/>
    <mergeCell ref="E154:E159"/>
    <mergeCell ref="E160:E164"/>
    <mergeCell ref="E165:E167"/>
    <mergeCell ref="F165:F167"/>
    <mergeCell ref="E168:E171"/>
    <mergeCell ref="F168:F171"/>
    <mergeCell ref="E175:E177"/>
    <mergeCell ref="E178:E181"/>
    <mergeCell ref="E182:E186"/>
    <mergeCell ref="F182:F186"/>
    <mergeCell ref="F154:F159"/>
    <mergeCell ref="F160:F164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5"/>
  <sheetViews>
    <sheetView workbookViewId="0">
      <selection activeCell="E15" sqref="E15"/>
    </sheetView>
  </sheetViews>
  <sheetFormatPr baseColWidth="10" defaultColWidth="11.453125" defaultRowHeight="14.5" x14ac:dyDescent="0.35"/>
  <cols>
    <col min="1" max="1" width="26.81640625" style="9" customWidth="1"/>
    <col min="2" max="2" width="19.81640625" style="9" customWidth="1"/>
    <col min="3" max="3" width="16.26953125" style="9" customWidth="1"/>
    <col min="4" max="5" width="16.1796875" style="9" customWidth="1"/>
    <col min="6" max="6" width="18.54296875" style="9" customWidth="1"/>
    <col min="7" max="7" width="20" style="9" customWidth="1"/>
    <col min="8" max="16384" width="11.453125" style="9"/>
  </cols>
  <sheetData>
    <row r="1" spans="1:7" x14ac:dyDescent="0.35">
      <c r="A1" s="101" t="s">
        <v>13</v>
      </c>
      <c r="B1" s="101"/>
      <c r="C1" s="101"/>
    </row>
    <row r="2" spans="1:7" x14ac:dyDescent="0.35">
      <c r="A2" s="21" t="s">
        <v>22</v>
      </c>
      <c r="B2" s="13"/>
      <c r="C2" s="13"/>
    </row>
    <row r="3" spans="1:7" s="22" customFormat="1" ht="37.5" customHeight="1" x14ac:dyDescent="0.35">
      <c r="A3" s="25" t="s">
        <v>46</v>
      </c>
      <c r="B3" s="25" t="s">
        <v>30</v>
      </c>
      <c r="C3" s="24"/>
      <c r="D3" s="23"/>
      <c r="E3" s="23"/>
    </row>
    <row r="4" spans="1:7" s="22" customFormat="1" ht="53.25" customHeight="1" x14ac:dyDescent="0.35">
      <c r="A4" s="25" t="s">
        <v>47</v>
      </c>
      <c r="B4" s="25" t="s">
        <v>30</v>
      </c>
      <c r="C4" s="24"/>
      <c r="D4" s="23"/>
      <c r="E4" s="23"/>
    </row>
    <row r="5" spans="1:7" x14ac:dyDescent="0.35">
      <c r="A5" s="13" t="s">
        <v>19</v>
      </c>
      <c r="B5" s="13" t="s">
        <v>30</v>
      </c>
      <c r="C5" s="13"/>
    </row>
    <row r="6" spans="1:7" x14ac:dyDescent="0.35">
      <c r="A6" s="13" t="s">
        <v>20</v>
      </c>
      <c r="B6" s="13" t="s">
        <v>31</v>
      </c>
      <c r="C6" s="13"/>
    </row>
    <row r="7" spans="1:7" x14ac:dyDescent="0.35">
      <c r="A7" s="13"/>
      <c r="B7" s="13"/>
      <c r="C7" s="13"/>
    </row>
    <row r="8" spans="1:7" s="15" customFormat="1" ht="48" x14ac:dyDescent="0.35">
      <c r="A8" s="14"/>
      <c r="B8" s="19" t="s">
        <v>17</v>
      </c>
      <c r="C8" s="20" t="s">
        <v>21</v>
      </c>
      <c r="D8" s="20" t="s">
        <v>25</v>
      </c>
      <c r="E8" s="20" t="s">
        <v>24</v>
      </c>
      <c r="F8" s="20" t="s">
        <v>26</v>
      </c>
      <c r="G8" s="20" t="s">
        <v>3</v>
      </c>
    </row>
    <row r="9" spans="1:7" s="10" customFormat="1" ht="29" x14ac:dyDescent="0.35">
      <c r="A9" s="16" t="s">
        <v>0</v>
      </c>
      <c r="B9" s="17" t="str">
        <f>+PUNTAJE!B5</f>
        <v>2KFIT CORPORATION S.A.S.</v>
      </c>
      <c r="C9" s="18">
        <f>+'REV ARITMETICA'!F197</f>
        <v>145155642</v>
      </c>
      <c r="D9" s="18">
        <f>+'REV ARITMETICA'!F196</f>
        <v>23176111</v>
      </c>
      <c r="E9" s="18">
        <f t="shared" ref="E9" si="0">+C9-D9</f>
        <v>121979531</v>
      </c>
      <c r="F9" s="41" t="s">
        <v>37</v>
      </c>
      <c r="G9" s="37">
        <f>+(($D$14*$D$15)/E9)</f>
        <v>70</v>
      </c>
    </row>
    <row r="10" spans="1:7" s="10" customFormat="1" x14ac:dyDescent="0.35">
      <c r="A10" s="30" t="s">
        <v>27</v>
      </c>
      <c r="B10" s="26"/>
      <c r="C10" s="27"/>
      <c r="D10" s="27"/>
      <c r="E10" s="27"/>
      <c r="F10" s="28"/>
      <c r="G10" s="29"/>
    </row>
    <row r="12" spans="1:7" x14ac:dyDescent="0.35">
      <c r="A12" s="11" t="s">
        <v>32</v>
      </c>
    </row>
    <row r="13" spans="1:7" x14ac:dyDescent="0.35">
      <c r="A13" s="9" t="s">
        <v>23</v>
      </c>
      <c r="B13" s="9" t="s">
        <v>37</v>
      </c>
    </row>
    <row r="14" spans="1:7" x14ac:dyDescent="0.35">
      <c r="A14" s="8" t="s">
        <v>33</v>
      </c>
      <c r="B14" s="102" t="s">
        <v>34</v>
      </c>
      <c r="C14" s="103"/>
      <c r="D14" s="33">
        <v>70</v>
      </c>
    </row>
    <row r="15" spans="1:7" x14ac:dyDescent="0.35">
      <c r="A15" s="8" t="s">
        <v>35</v>
      </c>
      <c r="B15" s="102" t="s">
        <v>36</v>
      </c>
      <c r="C15" s="103"/>
      <c r="D15" s="33">
        <f>+E9</f>
        <v>121979531</v>
      </c>
    </row>
  </sheetData>
  <mergeCells count="3">
    <mergeCell ref="A1:C1"/>
    <mergeCell ref="B15:C15"/>
    <mergeCell ref="B14:C14"/>
  </mergeCells>
  <hyperlinks>
    <hyperlink ref="A2" r:id="rId1" xr:uid="{00000000-0004-0000-0300-000000000000}"/>
  </hyperlinks>
  <pageMargins left="0.7" right="0.7" top="0.75" bottom="0.75" header="0.3" footer="0.3"/>
  <pageSetup paperSize="9" orientation="portrait" horizontalDpi="0" verticalDpi="0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workbookViewId="0">
      <selection activeCell="C4" sqref="C4"/>
    </sheetView>
  </sheetViews>
  <sheetFormatPr baseColWidth="10" defaultRowHeight="14.5" x14ac:dyDescent="0.35"/>
  <cols>
    <col min="1" max="1" width="17.7265625" customWidth="1"/>
    <col min="2" max="2" width="29.26953125" customWidth="1"/>
    <col min="3" max="4" width="17.81640625" customWidth="1"/>
    <col min="5" max="5" width="15.1796875" customWidth="1"/>
    <col min="6" max="6" width="55.26953125" customWidth="1"/>
  </cols>
  <sheetData>
    <row r="1" spans="1:6" x14ac:dyDescent="0.35">
      <c r="A1" s="70" t="s">
        <v>48</v>
      </c>
      <c r="B1" s="70"/>
      <c r="C1" s="70"/>
      <c r="D1" s="70"/>
      <c r="E1" s="70"/>
    </row>
    <row r="3" spans="1:6" s="4" customFormat="1" ht="21" x14ac:dyDescent="0.35">
      <c r="B3" s="3" t="s">
        <v>2</v>
      </c>
      <c r="C3" s="6" t="s">
        <v>54</v>
      </c>
      <c r="D3" s="6" t="s">
        <v>55</v>
      </c>
      <c r="E3" s="34" t="s">
        <v>1</v>
      </c>
      <c r="F3" s="34" t="s">
        <v>43</v>
      </c>
    </row>
    <row r="4" spans="1:6" s="4" customFormat="1" ht="94.5" x14ac:dyDescent="0.35">
      <c r="A4" s="5" t="s">
        <v>0</v>
      </c>
      <c r="B4" s="49" t="str">
        <f>+PUNTAJE!B5</f>
        <v>2KFIT CORPORATION S.A.S.</v>
      </c>
      <c r="C4" s="6" t="s">
        <v>138</v>
      </c>
      <c r="D4" s="38">
        <v>18</v>
      </c>
      <c r="E4" s="35">
        <v>10</v>
      </c>
      <c r="F4" s="46"/>
    </row>
  </sheetData>
  <mergeCells count="1">
    <mergeCell ref="A1:E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7"/>
  <sheetViews>
    <sheetView topLeftCell="C1" workbookViewId="0">
      <selection activeCell="E5" sqref="E5"/>
    </sheetView>
  </sheetViews>
  <sheetFormatPr baseColWidth="10" defaultRowHeight="14.5" x14ac:dyDescent="0.35"/>
  <cols>
    <col min="1" max="1" width="17.7265625" customWidth="1"/>
    <col min="2" max="2" width="29.26953125" customWidth="1"/>
    <col min="3" max="5" width="17.81640625" customWidth="1"/>
    <col min="6" max="6" width="15.1796875" customWidth="1"/>
    <col min="7" max="7" width="55.26953125" customWidth="1"/>
  </cols>
  <sheetData>
    <row r="1" spans="1:7" x14ac:dyDescent="0.35">
      <c r="A1" s="70" t="s">
        <v>39</v>
      </c>
      <c r="B1" s="70"/>
      <c r="C1" s="70"/>
      <c r="D1" s="70"/>
      <c r="E1" s="70"/>
      <c r="F1" s="70"/>
    </row>
    <row r="3" spans="1:7" s="4" customFormat="1" ht="21" x14ac:dyDescent="0.35">
      <c r="B3" s="3" t="s">
        <v>2</v>
      </c>
      <c r="C3" s="6" t="s">
        <v>40</v>
      </c>
      <c r="D3" s="6" t="s">
        <v>41</v>
      </c>
      <c r="E3" s="6" t="s">
        <v>42</v>
      </c>
      <c r="F3" s="34" t="s">
        <v>1</v>
      </c>
      <c r="G3" s="34" t="s">
        <v>43</v>
      </c>
    </row>
    <row r="4" spans="1:7" s="4" customFormat="1" ht="105" x14ac:dyDescent="0.35">
      <c r="A4" s="5" t="s">
        <v>0</v>
      </c>
      <c r="B4" s="45" t="str">
        <f>+PUNTAJE!B5</f>
        <v>2KFIT CORPORATION S.A.S.</v>
      </c>
      <c r="C4" s="6" t="s">
        <v>139</v>
      </c>
      <c r="D4" s="38" t="s">
        <v>30</v>
      </c>
      <c r="E4" s="6" t="s">
        <v>140</v>
      </c>
      <c r="F4" s="35">
        <v>10</v>
      </c>
      <c r="G4" s="46"/>
    </row>
    <row r="6" spans="1:7" x14ac:dyDescent="0.35">
      <c r="B6" s="47" t="s">
        <v>49</v>
      </c>
      <c r="C6" s="8">
        <f>+'COD. ECONOMICAS'!C9</f>
        <v>145155642</v>
      </c>
    </row>
    <row r="7" spans="1:7" x14ac:dyDescent="0.35">
      <c r="B7" s="47" t="s">
        <v>50</v>
      </c>
      <c r="C7" s="8">
        <f>+C6*0.2</f>
        <v>29031128.400000002</v>
      </c>
    </row>
  </sheetData>
  <mergeCells count="1">
    <mergeCell ref="A1:F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abSelected="1" workbookViewId="0">
      <selection activeCell="F4" sqref="F4"/>
    </sheetView>
  </sheetViews>
  <sheetFormatPr baseColWidth="10" defaultRowHeight="14.5" x14ac:dyDescent="0.35"/>
  <cols>
    <col min="1" max="1" width="17.81640625" customWidth="1"/>
    <col min="2" max="2" width="28.7265625" customWidth="1"/>
    <col min="3" max="3" width="39.26953125" customWidth="1"/>
    <col min="4" max="4" width="31.54296875" customWidth="1"/>
    <col min="5" max="5" width="15.81640625" customWidth="1"/>
    <col min="6" max="6" width="31" customWidth="1"/>
  </cols>
  <sheetData>
    <row r="1" spans="1:6" x14ac:dyDescent="0.35">
      <c r="A1" s="70" t="s">
        <v>14</v>
      </c>
      <c r="B1" s="70"/>
      <c r="C1" s="70"/>
      <c r="D1" s="70"/>
      <c r="E1" s="70"/>
    </row>
    <row r="3" spans="1:6" s="4" customFormat="1" ht="31.5" x14ac:dyDescent="0.35">
      <c r="B3" s="3" t="s">
        <v>2</v>
      </c>
      <c r="C3" s="6" t="s">
        <v>15</v>
      </c>
      <c r="D3" s="6" t="s">
        <v>16</v>
      </c>
      <c r="E3" s="34" t="s">
        <v>1</v>
      </c>
      <c r="F3" s="34" t="s">
        <v>18</v>
      </c>
    </row>
    <row r="4" spans="1:6" s="4" customFormat="1" ht="39" x14ac:dyDescent="0.35">
      <c r="A4" s="5" t="s">
        <v>0</v>
      </c>
      <c r="B4" s="40" t="str">
        <f>+PUNTAJE!B5</f>
        <v>2KFIT CORPORATION S.A.S.</v>
      </c>
      <c r="C4" s="36" t="s">
        <v>141</v>
      </c>
      <c r="D4" s="36"/>
      <c r="E4" s="34">
        <v>0</v>
      </c>
      <c r="F4" s="12" t="s">
        <v>142</v>
      </c>
    </row>
  </sheetData>
  <mergeCells count="1">
    <mergeCell ref="A1:E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PUNTAJE</vt:lpstr>
      <vt:lpstr>CRITERIOS</vt:lpstr>
      <vt:lpstr>REV ARITMETICA</vt:lpstr>
      <vt:lpstr>COD. ECONOMICAS</vt:lpstr>
      <vt:lpstr>GARANTIA</vt:lpstr>
      <vt:lpstr>FORMA DE PAGO</vt:lpstr>
      <vt:lpstr>IND. NACIONAL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Urbano</dc:creator>
  <cp:lastModifiedBy>Asus</cp:lastModifiedBy>
  <dcterms:created xsi:type="dcterms:W3CDTF">2020-08-03T01:02:36Z</dcterms:created>
  <dcterms:modified xsi:type="dcterms:W3CDTF">2021-12-14T14:30:18Z</dcterms:modified>
</cp:coreProperties>
</file>