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DENAR\PROCESOS MEDIANA CUANTIA 2020\ADECUACION LABORATORIO COVID\FACTORES PONDERABLE\"/>
    </mc:Choice>
  </mc:AlternateContent>
  <bookViews>
    <workbookView xWindow="0" yWindow="0" windowWidth="20220" windowHeight="6795" firstSheet="2" activeTab="2"/>
  </bookViews>
  <sheets>
    <sheet name="PUNTAJE" sheetId="6" r:id="rId1"/>
    <sheet name="CRITERIOS" sheetId="7" r:id="rId2"/>
    <sheet name="COD. ECONOMICAS" sheetId="1" r:id="rId3"/>
    <sheet name="EXP. PONDERABLE" sheetId="9" r:id="rId4"/>
    <sheet name="FORMA DE PAGO" sheetId="10" r:id="rId5"/>
    <sheet name="IND. NACIONAL" sheetId="3" r:id="rId6"/>
    <sheet name="DISCAPACIDAD" sheetId="4" r:id="rId7"/>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0" l="1"/>
  <c r="I49" i="9"/>
  <c r="B8" i="10"/>
  <c r="B7" i="10"/>
  <c r="B6" i="10"/>
  <c r="G9" i="1"/>
  <c r="B21" i="1"/>
  <c r="E12" i="1"/>
  <c r="E11" i="1"/>
  <c r="E10" i="1"/>
  <c r="E9" i="1"/>
  <c r="B8" i="4"/>
  <c r="B7" i="4"/>
  <c r="B6" i="4"/>
  <c r="B8" i="3"/>
  <c r="B7" i="3"/>
  <c r="B6" i="3"/>
  <c r="B71" i="9"/>
  <c r="F85" i="9"/>
  <c r="I84" i="9"/>
  <c r="I83" i="9"/>
  <c r="F78" i="9"/>
  <c r="B54" i="9"/>
  <c r="F68" i="9"/>
  <c r="F61" i="9"/>
  <c r="B37" i="9"/>
  <c r="I50" i="9"/>
  <c r="H50" i="9"/>
  <c r="G50" i="9"/>
  <c r="F50" i="9"/>
  <c r="C50" i="9"/>
  <c r="B50" i="9"/>
  <c r="H49" i="9"/>
  <c r="G49" i="9"/>
  <c r="F49" i="9"/>
  <c r="C49" i="9"/>
  <c r="B49" i="9"/>
  <c r="F43" i="9"/>
  <c r="F42" i="9"/>
  <c r="B20" i="9"/>
  <c r="I33" i="9"/>
  <c r="H33" i="9"/>
  <c r="G33" i="9"/>
  <c r="F33" i="9"/>
  <c r="C33" i="9"/>
  <c r="B33" i="9"/>
  <c r="I32" i="9"/>
  <c r="H32" i="9"/>
  <c r="G32" i="9"/>
  <c r="F32" i="9"/>
  <c r="C32" i="9"/>
  <c r="B32" i="9"/>
  <c r="F26" i="9"/>
  <c r="F25" i="9"/>
  <c r="F27" i="9"/>
  <c r="C15" i="9"/>
  <c r="B15" i="9"/>
  <c r="I15" i="9"/>
  <c r="H15" i="9"/>
  <c r="G15" i="9"/>
  <c r="F15" i="9"/>
  <c r="F17" i="9"/>
  <c r="B3" i="9"/>
  <c r="B13" i="1"/>
  <c r="B12" i="1"/>
  <c r="B11" i="1"/>
  <c r="Y2" i="7"/>
  <c r="T2" i="7"/>
  <c r="O2" i="7"/>
  <c r="E9" i="6"/>
  <c r="E8" i="6"/>
  <c r="E7" i="6"/>
  <c r="J9" i="6"/>
  <c r="I9" i="6"/>
  <c r="H9" i="6"/>
  <c r="J8" i="6"/>
  <c r="I8" i="6"/>
  <c r="H8" i="6"/>
  <c r="J7" i="6"/>
  <c r="I7" i="6"/>
  <c r="H7" i="6"/>
  <c r="D54" i="9"/>
  <c r="G8" i="6"/>
  <c r="F51" i="9"/>
  <c r="F34" i="9"/>
  <c r="D71" i="9"/>
  <c r="G9" i="6"/>
  <c r="F44" i="9"/>
  <c r="D20" i="9"/>
  <c r="G6" i="6"/>
  <c r="H6" i="6"/>
  <c r="H5" i="6"/>
  <c r="B4" i="10"/>
  <c r="D37" i="9"/>
  <c r="G7" i="6"/>
  <c r="J6" i="6"/>
  <c r="J5" i="6"/>
  <c r="I6" i="6"/>
  <c r="I5" i="6"/>
  <c r="F8" i="9"/>
  <c r="F10" i="9"/>
  <c r="D3" i="9"/>
  <c r="G5" i="6"/>
  <c r="B4" i="4"/>
  <c r="B5" i="4"/>
  <c r="B10" i="1"/>
  <c r="B9" i="1"/>
  <c r="G10" i="1"/>
  <c r="F6" i="6"/>
  <c r="C6" i="6"/>
  <c r="F5" i="6"/>
  <c r="C5" i="6"/>
  <c r="G11" i="1"/>
  <c r="F7" i="6"/>
  <c r="C7" i="6"/>
  <c r="G13" i="1"/>
  <c r="F9" i="6"/>
  <c r="C9" i="6"/>
  <c r="G12" i="1"/>
  <c r="F8" i="6"/>
  <c r="C8" i="6"/>
  <c r="E2" i="7"/>
  <c r="J2" i="7"/>
  <c r="B5" i="3"/>
  <c r="B4" i="3"/>
  <c r="E6" i="6"/>
  <c r="E5" i="6"/>
</calcChain>
</file>

<file path=xl/sharedStrings.xml><?xml version="1.0" encoding="utf-8"?>
<sst xmlns="http://schemas.openxmlformats.org/spreadsheetml/2006/main" count="334" uniqueCount="154">
  <si>
    <t>PROPONENTE 1</t>
  </si>
  <si>
    <t>PROPONENTE 2</t>
  </si>
  <si>
    <t>CALIFICACION</t>
  </si>
  <si>
    <t>NOMBRE</t>
  </si>
  <si>
    <t>ASIGNACION DE PUNTAJE</t>
  </si>
  <si>
    <t>PUNTAJE TOTAL</t>
  </si>
  <si>
    <t>CONDICIONES ECONOMICAS</t>
  </si>
  <si>
    <t>APOYO A LA INDUSTRIA NACIONAL</t>
  </si>
  <si>
    <t>PERSONAL EN SITUACION DE DISCAPACIDAD</t>
  </si>
  <si>
    <t>CALIFICACION DE LOS OFERENTES HABILITADOS</t>
  </si>
  <si>
    <t>CUMPLE</t>
  </si>
  <si>
    <t>NOMBRE DEL PROPONENTE</t>
  </si>
  <si>
    <t>REQUISITOS HABILITANTES</t>
  </si>
  <si>
    <t>CRITERIOS</t>
  </si>
  <si>
    <t>PUNTAJES PARCIALES</t>
  </si>
  <si>
    <t xml:space="preserve"> CALIFICACION DE  LAS CONDICIONES ECONOMICAS - PRECIO</t>
  </si>
  <si>
    <t xml:space="preserve"> CALIFICACION DE  APOYO A LA INDUSTRIA NACIONAL</t>
  </si>
  <si>
    <t>PRESENTA MANIFESTACION QUE LOS BIENES Y SERVICIOS A SUMINISTRAR SON DE ORIGEN NACIONAL O TRATO NACIONAL SEGÚN LA LEY 816 DE 2003</t>
  </si>
  <si>
    <t>BIENES O SERVICIOS NACIONALES / BIENES O SERVICIOS EXTRANJEROS</t>
  </si>
  <si>
    <t xml:space="preserve"> CALIFICACION DE PERSONAL EN SITUACION DE DISCAPACIDAD</t>
  </si>
  <si>
    <t>MANIFESTACION VINCULACION LABORAL DE PERSONAL EN SITUACION DE DISCAPACIDAD DENTRO DE SU PLANTA DE PERSONAL SEGÚN DECRETO 392 DE 26-02-2018</t>
  </si>
  <si>
    <t>QUIEN CERTIFICA</t>
  </si>
  <si>
    <t>NUMERO DE PERSONAS ACREDITADAS CON DISCAPACIDAD EN SU PLANTA DE PERSONAL</t>
  </si>
  <si>
    <t xml:space="preserve">PROPONENTE 2 </t>
  </si>
  <si>
    <t>PROPONENTE</t>
  </si>
  <si>
    <t>NOTA</t>
  </si>
  <si>
    <t>VALOR TRM</t>
  </si>
  <si>
    <t>METODO ASIGNADO</t>
  </si>
  <si>
    <t>VALOR PROPUESTA DESPUES DE CORRECCION ARITMETICA</t>
  </si>
  <si>
    <t>https://www.datos.gov.co/Econom-a-y-Finanzas/Tasa-de-Cambio-Representativa-del-Mercado-Historic/mcec-87by</t>
  </si>
  <si>
    <t>FECHA  PUBLICACION DEL INFORME DE EVALUACION DE REQUISITOS HABILITANTES DEFINITIVO</t>
  </si>
  <si>
    <t>FORMULA</t>
  </si>
  <si>
    <t>Cada uno de los valores de las propuestas corregidas
aritméticamente SIN INCLUIR EL VALOR DEL IVA</t>
  </si>
  <si>
    <t>P1, P2,P3,P4=</t>
  </si>
  <si>
    <t>VALOR PROPUESTA DESPUES DE CORRECCION ARITMETICA SIN IVA</t>
  </si>
  <si>
    <t>IVA SOBRE LA UTILIDAD DE LA PROPUESTA</t>
  </si>
  <si>
    <t>PA=</t>
  </si>
  <si>
    <t>FORMULA PARA LA ASIGNACION DEL PUNTAJE</t>
  </si>
  <si>
    <t>NOTA: Pe=Propuesta evaluada sin iva</t>
  </si>
  <si>
    <t>FECHA DE EXPEDICION</t>
  </si>
  <si>
    <t>VIGENCIA</t>
  </si>
  <si>
    <t>P=100-((PA-Pe)/PA) X 100</t>
  </si>
  <si>
    <t>No EXPERIENCIA</t>
  </si>
  <si>
    <t>CONTRATO</t>
  </si>
  <si>
    <t>AREA</t>
  </si>
  <si>
    <t>% PARTICIPACION</t>
  </si>
  <si>
    <t>TOTAL M2</t>
  </si>
  <si>
    <t>ACREDITACION 1</t>
  </si>
  <si>
    <t>FOLIOS</t>
  </si>
  <si>
    <t>CERTIFICACION</t>
  </si>
  <si>
    <t>CONDICIONES DE EXPERIENCIA PONDERABLE</t>
  </si>
  <si>
    <t>ACTA DE LIQUIDACION</t>
  </si>
  <si>
    <t>CUMPLE -NO ESTA POR DEBAJO DEL 90% DEL VALOR DEL PRESUPUESTO OFICIAL</t>
  </si>
  <si>
    <t>DIA HABIL POSTERIOR A LA FECHA PREVISTA PARA LA PUBLICACION DEL INFORME DE EVALUACION DE REQUISITOS HABILITANTES DEFINITIVO</t>
  </si>
  <si>
    <t xml:space="preserve">PO= </t>
  </si>
  <si>
    <t>Presupuesto oficial</t>
  </si>
  <si>
    <t xml:space="preserve">numero de propuestas:  </t>
  </si>
  <si>
    <t>Los proponentes deberán presentar su propuesta económica según el Anexo – “Propuesta Económica” de esta convocatoria.</t>
  </si>
  <si>
    <t xml:space="preserve"> revisión aritmética</t>
  </si>
  <si>
    <t>CUMPLE - NO PRESENTA ERROR ARITMETICO.</t>
  </si>
  <si>
    <t>Experiencia especifica por área en metros cuadrados de Construcción</t>
  </si>
  <si>
    <t xml:space="preserve">Experiencia especifica por SMMLV </t>
  </si>
  <si>
    <t>INSCRITO EN EL RUP</t>
  </si>
  <si>
    <t>FORMA DE PAGO</t>
  </si>
  <si>
    <t>TOTAL SMMLV</t>
  </si>
  <si>
    <t>RENUNCIA AL ANTICIPO</t>
  </si>
  <si>
    <t>MARTES 1 DE DICIEMBRE DE 2020</t>
  </si>
  <si>
    <t>MIERCOLES 2 DE DICIEMBRE DE 2020</t>
  </si>
  <si>
    <t>MEDIA GEOMETRICA CON PRESUPUESTO OFICIAL</t>
  </si>
  <si>
    <t>CONSORCIO OBRAS NARIÑO</t>
  </si>
  <si>
    <t>JAVIER ARMANDO SANCHEZ</t>
  </si>
  <si>
    <t>CONSORCIO TM</t>
  </si>
  <si>
    <t>CONSORCIO CR 2020</t>
  </si>
  <si>
    <t xml:space="preserve">PROPONENTE 3 </t>
  </si>
  <si>
    <t xml:space="preserve">PROPONENTE 4 </t>
  </si>
  <si>
    <t xml:space="preserve">PROPONENTE 5 </t>
  </si>
  <si>
    <t>CALCULO PROMEDIO GEOMETRICO (PG)</t>
  </si>
  <si>
    <t>N=</t>
  </si>
  <si>
    <t>PROPONENTE 3</t>
  </si>
  <si>
    <t>PROPONENTE 4</t>
  </si>
  <si>
    <t>PROPONENTE 5</t>
  </si>
  <si>
    <t>P=100-((PG-Pe)/PG) X 100</t>
  </si>
  <si>
    <t>PG=(PO x P1x P2 x P3 x P4 x P5)^(1/(N+1))</t>
  </si>
  <si>
    <t xml:space="preserve">El precio ofrecido en la propuesta económica debe expresarse en pesos colombianos, subtotal,valor del IVA, valor total de la propuesta, de acuerdo al formato anexo. </t>
  </si>
  <si>
    <t>EL VALOR TOTAL DE CADA CAPITULO DE LA PROPUESTA ECONOMICA, NO PODRA SUPERAR AL DEL
PRESUPUESTO OFICIAL, SI LO HICIERE, LA PROPUESTA SERA  DECLARADA COMO NO ADMISIBLE Y SERÁ RECHAZADA</t>
  </si>
  <si>
    <t>LAS PROPUESTAS QUE SUPEREN EL VALOR DEL PRESUPUESTO OFICIAL O ESTÉN POR DEBAJO DEL 90% DEL VALOR DEL MISMO, SERÁN DECLARADAS COMO NO ADMISIBLES Y SERÁN RECHAZADAS.ADMISIBLES Y SERÁN RECHAZADAS.</t>
  </si>
  <si>
    <t>PUNTAJE</t>
  </si>
  <si>
    <t>VALOR EN SMMLV</t>
  </si>
  <si>
    <t>TOTAL VALOR SMMLV</t>
  </si>
  <si>
    <t>PRESENTA EXPERIENCIA ESPECIFICA PONDERABLE</t>
  </si>
  <si>
    <t>CUMPLE - folio 1 y 2 archivo anexo 3 propuesta economica</t>
  </si>
  <si>
    <t>CUMPLE - folio 1 al 3 archivo presupuesto laboratorio</t>
  </si>
  <si>
    <t>CUMPLE - folio 4 al 7 archivo 0,propuesta consorcio TM</t>
  </si>
  <si>
    <t>CUMPLE - folios 4 al 7 archivo parte 1</t>
  </si>
  <si>
    <t>CUMPLE - folios 4 al 6 archivo licitacion udenar</t>
  </si>
  <si>
    <t>CUMPLE - VALOR EN LETRAS: DOSCIENTOS CUARENTA Y CINCO MILLONES SETECIENTOS TREINTA Y NUEVE MIL DOSCIENTOS TREINTE Y NUEVE PESOS M/CTE. ($245.739.239.00)</t>
  </si>
  <si>
    <t xml:space="preserve">CUMPLE - PRESENTA CORRECCION ARITMETICA PERO NO EXCEDE NI EN LOS ITEMS DEL 0,5% NI EN EL VALOR TOTAL DEL 0,1% DEL VALOR DE LA PROPUESTA - VALOR PRESENTADO $ 245.739.239 Y VALOR CORREGIDO $245.739.238.33 </t>
  </si>
  <si>
    <t>CUMPLE -LOS CAPITULOS NO SUPERAN LOS DEL PRESUPUESTO OFICIAL</t>
  </si>
  <si>
    <t>P=100+((PA-Pe)/PA) X 100</t>
  </si>
  <si>
    <t>CUMPLE - VALOR EN LETRAS: DOSCIENTOS CUARENTA Y SEIS MILLONES TRESCIENTOS CINCUENTA Y NUEVE MIL TRESCIENTOS SESENTA PESOS CON VEINTISIETE SENTAVOS M/CTE. ($246.359.360.27)</t>
  </si>
  <si>
    <t>CUMPLE - VALOR EN LETRAS: DOSCIENTOS CUARENTA Y SEIS MIL SETECIENTOS DIECISEIS MIL OCHOCIENTOS CATORCE PESOS CON CINCUENTA Y CINCO CENTAVOS M/CTE. ($246.716.814.55)</t>
  </si>
  <si>
    <t>CUMPLE - VALOR EN LETRAS: DOSCIENTOS CUARENTA MILLONES OCHOCIENTOS OCHENTA MIL DOSCIENTOS SIETE PESOS CON DIEZ CENTAVOS M/CTE. ($240.880.207.10)</t>
  </si>
  <si>
    <t>CUMPLE - VALOR EN LETRAS: DOSCIENTOS CUARENTA Y CUATRO MILLONES CUATROCIENTOS OCHENTA Y OCHO MIL DOSCIENTOS SESENTA Y CINCO PESOS M/CTE. ($244.488.265.00)</t>
  </si>
  <si>
    <t>NO CUMPLE - PRESENTA CORRECCION ARITMETICA EL VALOR DEL ITEM CORREGIDO SUPERA EL 0,5% POR LO TANTO SE RECHAZA LA PROPUESTA SEGÚN CAUSAL 13,2,22,16 CAUSALES DE RECHAZO DEL PRESENTE PLIEGO DE CONDICIONES , EL ERROR COMETIDO ES LA OMISION DE LOS DECIMALES EN LA CANTIDAD DEL ITEM 2,01, UNA VEZ REALIZADA LA CORRECCION EL NUEVO VALOR ($32,494,377,60) SUPERA EL ITEM EN UN 0,588%</t>
  </si>
  <si>
    <t>PROPUESTA RECHAZADA</t>
  </si>
  <si>
    <t>RECHAZADA</t>
  </si>
  <si>
    <t>U.T. UNEDAR 2020</t>
  </si>
  <si>
    <t>CONSECUTIVO 25 - HERNANDO LANCHEROS</t>
  </si>
  <si>
    <t>FOLIO 1 A 13 ARCHIVO LIQUIDACION ESPERANZA 2011 Y FOLIO 1 AL 2 ARCHIVO CERTIFICACION (5)</t>
  </si>
  <si>
    <t>CUMPLE - FOLIOS 1 AL 2 ARCHIVO ANEXO EXPERIENCIA PONDERABLE</t>
  </si>
  <si>
    <t>CUMPLE - FOLIOS 11 ARCHIVO PROPUESTA UNIFICADA JAVIER SANCHEZ HIDALGO</t>
  </si>
  <si>
    <t>CONTRA CON LA SECRETARIA DE INTEGRACION SOCIAL</t>
  </si>
  <si>
    <t>CONTRATO  CON LA ALCALDIA DE PASTO</t>
  </si>
  <si>
    <t>CONSECUTIVO 2 - JAVIER SANCHEZ HIDALGO</t>
  </si>
  <si>
    <t>ACTA FINAL DE OBRA</t>
  </si>
  <si>
    <t>FOLIO 58 AL 71 ARCHIVO PROPUESTA UNIFICADA JAVIER SANCHEZ HIDALGO</t>
  </si>
  <si>
    <t>CONTRATO CON LA ALCALDIA DE GUALMATAN</t>
  </si>
  <si>
    <t>CONSECUTIVO 4 - JAVIER SANCHEZ HIDALGO</t>
  </si>
  <si>
    <t>FOLIO 41 AL 50 ARCHIVO PROPUESTA UNIFICADA JAVIER SANCHEZ HIDALGO</t>
  </si>
  <si>
    <t>CUMPLE - FOLIOS 14 ARCHIVO 0.PROPUESTA CONSORCIO TM - 1ERA PARTE.</t>
  </si>
  <si>
    <t>CONTRATO IEM ESCUELA NACIONAL SUPERIOR DE PASTO</t>
  </si>
  <si>
    <t>CONTRATO HOSPITAL TIMBIO E.S.E. EMPRESA SOCIAL DEL ESTADO</t>
  </si>
  <si>
    <t>CONSECUTIVO 69 - MIGUEL BURBANO MERA</t>
  </si>
  <si>
    <t>FOLIO 6 AL 16 ARCHIVO 0,PROPUESTA CONSORCIO TM - 2DA PARTE</t>
  </si>
  <si>
    <t>FOLIO 17 AL 36 ARCHIVO 0,PROPUESTA CONSORCIO TM - 2DA PARTE</t>
  </si>
  <si>
    <t>ACTA DE RECIBO FINAL</t>
  </si>
  <si>
    <t>CONSECUTIVO 81 - TRANSFORMAR INGENIEROS SAS</t>
  </si>
  <si>
    <t>NO CUMPLE - NO PRESENTA ANEXO SOLICITADO LO TANTO NO SE PUEDE EVIDENCIAR CUAL ES LA EXPERIENCIA ESPECIFICA A PONDERAR</t>
  </si>
  <si>
    <t>CERTIFICACION O CUPO CREDITO</t>
  </si>
  <si>
    <t>NO PRESENTA</t>
  </si>
  <si>
    <t xml:space="preserve">no adjunta documento de manifestación de renuncia al anticipo firmado por el proponente.  </t>
  </si>
  <si>
    <t>manifiesta los bienes y servicios ofrecidos de ORIGEN 100% NACIONAL</t>
  </si>
  <si>
    <t>De folio 1, el proponente consorcio obras Nariño, presenta documento de fecha 17 de noviembre de 2020 firmado por el representante legal</t>
  </si>
  <si>
    <t xml:space="preserve">De folio 16, el proponente Javier Sánchez Hidalgo, presenta documento de fecha 15 de noviembre de 2020 </t>
  </si>
  <si>
    <t>De folio 17, el proponente Javier Sánchez Hidalgo, presenta certificación de fecha 15 de noviembre en el cual manifiesta que tiene un trabajador en discapacidad</t>
  </si>
  <si>
    <t xml:space="preserve">no presenta certificación emitido por el ministerio de trabajo </t>
  </si>
  <si>
    <r>
      <t>De folios</t>
    </r>
    <r>
      <rPr>
        <sz val="8"/>
        <color rgb="FF000000"/>
        <rFont val="Century Gothic"/>
        <family val="2"/>
      </rPr>
      <t xml:space="preserve"> 43,el consorciado Transformar ingenieros sas presenta certificaciones bancaria de Banco de Bogotá de fecha 12 de noviembre de 2020</t>
    </r>
    <r>
      <rPr>
        <sz val="8"/>
        <color theme="1"/>
        <rFont val="Century Gothic"/>
        <family val="2"/>
      </rPr>
      <t>, en el cual se evidencia un saldo de cuenta corriente superior al 10%  del valor de la oferta.</t>
    </r>
  </si>
  <si>
    <t xml:space="preserve">De folio 44, el proponente , presenta documento de fecha 17 de noviembre de 2020 firmado por el representante legal </t>
  </si>
  <si>
    <t>De folio 45 y 46, el consorciado Miguel Burbano, presenta documento de fecha 17 de noviembre de 2020 firmado en el cual manifiesta el número de trabajadores con discapacidad</t>
  </si>
  <si>
    <r>
      <t>De folios</t>
    </r>
    <r>
      <rPr>
        <sz val="8"/>
        <color rgb="FF000000"/>
        <rFont val="Century Gothic"/>
        <family val="2"/>
      </rPr>
      <t xml:space="preserve"> 83, presenta certificación  de crédito aprobado por Bancolombia de fecha 17 de noviembre de 2020 a nombre de REINEL ROLANDO</t>
    </r>
    <r>
      <rPr>
        <sz val="8"/>
        <color theme="1"/>
        <rFont val="Century Gothic"/>
        <family val="2"/>
      </rPr>
      <t xml:space="preserve"> y por un valor de TRESCIENTOS MILLONES DE PESOS M/CTE ($ 300.000.000.</t>
    </r>
    <r>
      <rPr>
        <sz val="8"/>
        <color rgb="FFFF0000"/>
        <rFont val="Century Gothic"/>
        <family val="2"/>
      </rPr>
      <t xml:space="preserve"> </t>
    </r>
  </si>
  <si>
    <t xml:space="preserve">De folio 84 el proponente Consorcio CR 2020,  presenta documento </t>
  </si>
  <si>
    <t xml:space="preserve">De folios 1 el consorciado HERNANDO LANCHEROS IBAÑEZ, presenta certificación de Bancolombia de fecha 12 de noviembre de 2020 con un saldo de cuenta corriente superior al 10% del valor de la oferta económica. Sin embargo no adjunta documento de manifestación de renuncia al anticipo firmado por el proponente.  </t>
  </si>
  <si>
    <r>
      <t>De folios</t>
    </r>
    <r>
      <rPr>
        <sz val="8"/>
        <color rgb="FF000000"/>
        <rFont val="Century Gothic"/>
        <family val="2"/>
      </rPr>
      <t xml:space="preserve"> 47 a 48, la consorciada STELLA PESANTES presenta certificación  de bancolombia de fecha 16 de noviembre de 2020 en la cual se manifiesta que tiene una fiducuenta con saldo de $317.521.520,18 y además el consorciado HUGO HERNANDO ENRIQUEZ,  presenta certificación del banco Davivienda de fecha 16 de noviembre donde se manifiesta que la cuenta de ahorro tiene $12.015.901,27 </t>
    </r>
  </si>
  <si>
    <t>PRESENTA</t>
  </si>
  <si>
    <t>De folios 111, presenta certificación Bancolombia  de fecha 06 de julio de 2020 a nombre de JAVIER SANCHEZ, la cual solo certifica que tiene activa una cuenta de ahorros, más no expresa el saldo de dicha cuenta y la fecha de emisión es superior a 10 días a la fecha de cierre y no presenta renuncia al anticipo</t>
  </si>
  <si>
    <t>De folio 1, el proponente construobras guía sas,  presenta el documento emitido por el ministerio de trabajo con fecha de expedición 12 de agosto de 2020.  Presenta documento firmado por el representante legal en el cual se manifieste el número de trabajadores con discapacidad, con fecha 17 de noviembre</t>
  </si>
  <si>
    <t>LUIS HERMINSO ARDILA CALDERON - coordinador Grupo A.C.T</t>
  </si>
  <si>
    <t>12 AGOSTO DE 2020</t>
  </si>
  <si>
    <t>SEIS (6) MESES</t>
  </si>
  <si>
    <t>SHRILEY YINETH PORTILLA - Directora territorial Putu,ayo</t>
  </si>
  <si>
    <t>23 de septiembre de 2020</t>
  </si>
  <si>
    <t>De folio 85 a 86, el consorciado REINEL ROLANDO ROMERO, presenta documento emitido por el ministerio de trabajo con fecha de expedición 18 de septiembre de 2020, y adjunta certificación en el cual se manifiesta el número total de trabajadores vinculados a la planta de personal de fecha 17 de noviembre de 2020</t>
  </si>
  <si>
    <t>18 de septiembre de 2020</t>
  </si>
  <si>
    <t xml:space="preserve">MARIA FERNANDA LOPEZ NSUASTY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</si>
</sst>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9"/>
      <color theme="1"/>
      <name val="Calibri"/>
      <family val="2"/>
      <scheme val="minor"/>
    </font>
    <font>
      <u/>
      <sz val="11"/>
      <color theme="10"/>
      <name val="Calibri"/>
      <family val="2"/>
      <scheme val="minor"/>
    </font>
    <font>
      <b/>
      <sz val="8"/>
      <color theme="1"/>
      <name val="Calibri"/>
      <family val="2"/>
      <scheme val="minor"/>
    </font>
    <font>
      <b/>
      <sz val="18"/>
      <color theme="1"/>
      <name val="Calibri"/>
      <family val="2"/>
      <scheme val="minor"/>
    </font>
    <font>
      <b/>
      <sz val="24"/>
      <color theme="1"/>
      <name val="Calibri"/>
      <family val="2"/>
      <scheme val="minor"/>
    </font>
    <font>
      <b/>
      <sz val="14"/>
      <color theme="1"/>
      <name val="Calibri"/>
      <family val="2"/>
      <scheme val="minor"/>
    </font>
    <font>
      <b/>
      <sz val="10"/>
      <color theme="1"/>
      <name val="Calibri"/>
      <family val="2"/>
      <scheme val="minor"/>
    </font>
    <font>
      <sz val="14"/>
      <color theme="1"/>
      <name val="Calibri"/>
      <family val="2"/>
      <scheme val="minor"/>
    </font>
    <font>
      <sz val="8"/>
      <color rgb="FF000000"/>
      <name val="Century Gothic"/>
      <family val="2"/>
    </font>
    <font>
      <sz val="8"/>
      <color rgb="FFFF0000"/>
      <name val="Century Gothic"/>
      <family val="2"/>
    </font>
    <font>
      <sz val="8"/>
      <name val="Century Gothic"/>
      <family val="2"/>
    </font>
    <font>
      <sz val="8"/>
      <color theme="1"/>
      <name val="Century Gothic"/>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45">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left" vertical="center"/>
    </xf>
    <xf numFmtId="4"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4" fontId="0" fillId="0" borderId="1" xfId="0" applyNumberFormat="1" applyBorder="1" applyAlignment="1">
      <alignment horizontal="center" vertical="center" wrapText="1"/>
    </xf>
    <xf numFmtId="4" fontId="0" fillId="0" borderId="1" xfId="0" applyNumberFormat="1" applyBorder="1" applyAlignment="1">
      <alignment vertical="center"/>
    </xf>
    <xf numFmtId="4" fontId="0" fillId="0" borderId="1" xfId="0" applyNumberFormat="1" applyBorder="1"/>
    <xf numFmtId="4" fontId="0" fillId="0" borderId="0" xfId="0" applyNumberFormat="1"/>
    <xf numFmtId="4" fontId="0" fillId="0" borderId="0" xfId="0" applyNumberFormat="1" applyAlignment="1">
      <alignment vertical="center"/>
    </xf>
    <xf numFmtId="0" fontId="0" fillId="0" borderId="0" xfId="0" applyAlignment="1">
      <alignment horizontal="left" vertical="center"/>
    </xf>
    <xf numFmtId="4" fontId="1" fillId="0" borderId="0" xfId="0" applyNumberFormat="1" applyFont="1"/>
    <xf numFmtId="0" fontId="3" fillId="0" borderId="1" xfId="0" applyFont="1" applyBorder="1" applyAlignment="1">
      <alignment vertical="center" wrapText="1"/>
    </xf>
    <xf numFmtId="4" fontId="1" fillId="0" borderId="0" xfId="0" applyNumberFormat="1" applyFont="1" applyAlignment="1">
      <alignment horizontal="left"/>
    </xf>
    <xf numFmtId="0" fontId="0" fillId="0" borderId="1" xfId="0" applyBorder="1" applyAlignment="1">
      <alignment horizontal="center" vertical="center"/>
    </xf>
    <xf numFmtId="4" fontId="1" fillId="0" borderId="0" xfId="0" applyNumberFormat="1" applyFont="1" applyAlignment="1">
      <alignment horizontal="center" vertical="center"/>
    </xf>
    <xf numFmtId="4" fontId="0" fillId="0" borderId="0" xfId="0" applyNumberFormat="1" applyAlignment="1">
      <alignment horizontal="center" vertical="center"/>
    </xf>
    <xf numFmtId="4" fontId="1" fillId="0" borderId="1" xfId="0" applyNumberFormat="1" applyFont="1" applyBorder="1" applyAlignment="1">
      <alignment horizontal="left" vertical="center"/>
    </xf>
    <xf numFmtId="4" fontId="1" fillId="0" borderId="1" xfId="0" applyNumberFormat="1" applyFont="1" applyBorder="1" applyAlignment="1">
      <alignment horizontal="left" vertical="center" wrapText="1"/>
    </xf>
    <xf numFmtId="4" fontId="1" fillId="0" borderId="1" xfId="0" applyNumberFormat="1" applyFont="1" applyBorder="1" applyAlignment="1">
      <alignment horizontal="right" vertical="center"/>
    </xf>
    <xf numFmtId="4" fontId="1"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0" fontId="5" fillId="0" borderId="0" xfId="1"/>
    <xf numFmtId="4" fontId="0" fillId="0" borderId="0" xfId="0" applyNumberFormat="1" applyAlignment="1">
      <alignment horizontal="left" vertical="center"/>
    </xf>
    <xf numFmtId="4" fontId="6" fillId="0" borderId="0" xfId="0" applyNumberFormat="1" applyFont="1" applyAlignment="1">
      <alignment horizontal="left" vertical="center" wrapText="1"/>
    </xf>
    <xf numFmtId="4" fontId="6" fillId="0" borderId="0" xfId="0" applyNumberFormat="1" applyFont="1" applyAlignment="1">
      <alignment vertical="center" wrapText="1"/>
    </xf>
    <xf numFmtId="4" fontId="6" fillId="0" borderId="1" xfId="0" applyNumberFormat="1" applyFont="1" applyBorder="1" applyAlignment="1">
      <alignment vertical="center" wrapText="1"/>
    </xf>
    <xf numFmtId="4" fontId="1" fillId="0" borderId="1" xfId="0" applyNumberFormat="1" applyFont="1" applyBorder="1"/>
    <xf numFmtId="4" fontId="2" fillId="0" borderId="1" xfId="0" applyNumberFormat="1" applyFont="1" applyBorder="1" applyAlignment="1">
      <alignment vertical="center"/>
    </xf>
    <xf numFmtId="4" fontId="1" fillId="0" borderId="0" xfId="0" applyNumberFormat="1" applyFont="1" applyBorder="1" applyAlignment="1">
      <alignment horizontal="left" vertical="center" wrapText="1"/>
    </xf>
    <xf numFmtId="4" fontId="1" fillId="0" borderId="0" xfId="0" applyNumberFormat="1" applyFont="1" applyBorder="1" applyAlignment="1">
      <alignment horizontal="right" vertical="center"/>
    </xf>
    <xf numFmtId="4" fontId="2" fillId="0" borderId="0" xfId="0" applyNumberFormat="1" applyFont="1" applyBorder="1" applyAlignment="1">
      <alignment vertical="center"/>
    </xf>
    <xf numFmtId="4" fontId="0" fillId="0" borderId="0" xfId="0" applyNumberFormat="1" applyBorder="1" applyAlignment="1">
      <alignment vertical="center"/>
    </xf>
    <xf numFmtId="4" fontId="0" fillId="0" borderId="0" xfId="0" applyNumberFormat="1" applyFont="1" applyBorder="1" applyAlignment="1">
      <alignment horizontal="left" vertical="center"/>
    </xf>
    <xf numFmtId="14" fontId="0" fillId="0" borderId="1" xfId="0" applyNumberFormat="1" applyBorder="1" applyAlignment="1">
      <alignment horizontal="center" vertical="center"/>
    </xf>
    <xf numFmtId="0" fontId="0" fillId="0" borderId="1" xfId="0" applyFill="1" applyBorder="1" applyAlignment="1">
      <alignment vertical="center"/>
    </xf>
    <xf numFmtId="0" fontId="0" fillId="0" borderId="0" xfId="0" applyFill="1" applyAlignment="1">
      <alignment vertical="center"/>
    </xf>
    <xf numFmtId="0" fontId="1" fillId="0" borderId="0" xfId="0" applyFont="1" applyAlignment="1">
      <alignment horizontal="left"/>
    </xf>
    <xf numFmtId="4" fontId="0" fillId="0" borderId="1" xfId="0" applyNumberFormat="1" applyBorder="1" applyAlignment="1"/>
    <xf numFmtId="0" fontId="1" fillId="0" borderId="0" xfId="0" applyFont="1" applyAlignment="1">
      <alignment horizontal="left"/>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1" xfId="0" applyBorder="1" applyAlignment="1">
      <alignment horizontal="center" vertical="center"/>
    </xf>
    <xf numFmtId="4" fontId="0" fillId="2" borderId="0" xfId="0" applyNumberFormat="1" applyFill="1" applyBorder="1" applyAlignment="1">
      <alignment horizontal="center"/>
    </xf>
    <xf numFmtId="0" fontId="0" fillId="0" borderId="0" xfId="0" applyFill="1" applyBorder="1"/>
    <xf numFmtId="0" fontId="10" fillId="0" borderId="0" xfId="0" applyFont="1" applyFill="1" applyBorder="1" applyAlignment="1">
      <alignment vertical="center"/>
    </xf>
    <xf numFmtId="0" fontId="3" fillId="0" borderId="0" xfId="0" applyFont="1" applyFill="1" applyBorder="1"/>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4" fontId="3"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11"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4" fontId="11" fillId="0" borderId="0" xfId="0" applyNumberFormat="1" applyFont="1" applyFill="1" applyBorder="1" applyAlignment="1">
      <alignment horizontal="center" vertical="center"/>
    </xf>
    <xf numFmtId="0" fontId="0" fillId="0" borderId="0" xfId="0"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4" fontId="1" fillId="0" borderId="1" xfId="0" applyNumberFormat="1" applyFont="1" applyFill="1" applyBorder="1"/>
    <xf numFmtId="0" fontId="1" fillId="0" borderId="1" xfId="0" applyFont="1" applyFill="1" applyBorder="1" applyAlignment="1">
      <alignment vertical="center"/>
    </xf>
    <xf numFmtId="2" fontId="1" fillId="0" borderId="1" xfId="0" applyNumberFormat="1" applyFont="1" applyFill="1" applyBorder="1" applyAlignment="1">
      <alignment vertical="center"/>
    </xf>
    <xf numFmtId="0" fontId="10" fillId="3" borderId="9" xfId="0" applyFont="1" applyFill="1" applyBorder="1" applyAlignment="1">
      <alignment vertical="center"/>
    </xf>
    <xf numFmtId="2" fontId="10" fillId="3" borderId="10" xfId="0" applyNumberFormat="1" applyFont="1" applyFill="1" applyBorder="1"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4" fontId="0" fillId="3" borderId="1" xfId="0" applyNumberFormat="1" applyFill="1" applyBorder="1" applyAlignment="1">
      <alignment vertical="center"/>
    </xf>
    <xf numFmtId="4" fontId="2" fillId="0" borderId="1" xfId="0" applyNumberFormat="1" applyFont="1" applyFill="1" applyBorder="1" applyAlignment="1">
      <alignment horizontal="center" vertical="center" wrapText="1"/>
    </xf>
    <xf numFmtId="0" fontId="12" fillId="0" borderId="0" xfId="0" applyFont="1" applyAlignment="1">
      <alignment vertical="center" wrapText="1"/>
    </xf>
    <xf numFmtId="0" fontId="14" fillId="0" borderId="1" xfId="0" applyFont="1" applyBorder="1" applyAlignment="1">
      <alignment vertical="center" wrapText="1"/>
    </xf>
    <xf numFmtId="0" fontId="15" fillId="0" borderId="0" xfId="0" applyFont="1" applyAlignment="1">
      <alignment vertical="center" wrapText="1"/>
    </xf>
    <xf numFmtId="0" fontId="15" fillId="0" borderId="1" xfId="0" applyFont="1" applyBorder="1" applyAlignment="1">
      <alignment vertical="center" wrapText="1"/>
    </xf>
    <xf numFmtId="0" fontId="0" fillId="3" borderId="1" xfId="0" applyFill="1" applyBorder="1" applyAlignment="1">
      <alignment horizontal="center" vertical="center"/>
    </xf>
    <xf numFmtId="0" fontId="2" fillId="3" borderId="1" xfId="0" applyFont="1" applyFill="1" applyBorder="1" applyAlignment="1">
      <alignment horizontal="center" vertical="center" wrapText="1"/>
    </xf>
    <xf numFmtId="0" fontId="0" fillId="3" borderId="1" xfId="0" applyFill="1" applyBorder="1" applyAlignment="1">
      <alignment horizontal="left" vertical="center" wrapText="1"/>
    </xf>
    <xf numFmtId="4" fontId="0" fillId="3" borderId="0" xfId="0" applyNumberFormat="1" applyFill="1" applyBorder="1" applyAlignment="1">
      <alignment horizontal="center"/>
    </xf>
    <xf numFmtId="4" fontId="0" fillId="3" borderId="1" xfId="0" applyNumberFormat="1" applyFill="1" applyBorder="1" applyAlignment="1">
      <alignment horizontal="left" vertical="center"/>
    </xf>
    <xf numFmtId="0" fontId="0" fillId="3" borderId="1" xfId="0" applyFill="1" applyBorder="1" applyAlignment="1">
      <alignment horizontal="left" vertical="center"/>
    </xf>
    <xf numFmtId="0" fontId="12" fillId="0" borderId="1" xfId="0" applyFont="1" applyBorder="1" applyAlignment="1">
      <alignment vertical="center" wrapText="1"/>
    </xf>
    <xf numFmtId="4" fontId="0" fillId="0" borderId="1" xfId="0" applyNumberFormat="1" applyBorder="1" applyAlignment="1">
      <alignment horizontal="center"/>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4" fontId="0" fillId="2" borderId="2" xfId="0" applyNumberFormat="1" applyFill="1" applyBorder="1" applyAlignment="1">
      <alignment horizontal="center"/>
    </xf>
    <xf numFmtId="4" fontId="0" fillId="2" borderId="4" xfId="0" applyNumberFormat="1" applyFill="1" applyBorder="1" applyAlignment="1">
      <alignment horizontal="center"/>
    </xf>
    <xf numFmtId="4" fontId="0" fillId="2" borderId="3" xfId="0" applyNumberFormat="1" applyFill="1" applyBorder="1" applyAlignment="1">
      <alignment horizontal="center"/>
    </xf>
    <xf numFmtId="0" fontId="1" fillId="0" borderId="0" xfId="0" applyFont="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4" fontId="0" fillId="0" borderId="1" xfId="0" applyNumberFormat="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wrapText="1"/>
    </xf>
    <xf numFmtId="0" fontId="0" fillId="3" borderId="1" xfId="0" applyFill="1" applyBorder="1" applyAlignment="1">
      <alignment horizontal="center" vertical="center"/>
    </xf>
    <xf numFmtId="0" fontId="0" fillId="0" borderId="1" xfId="0" applyBorder="1" applyAlignment="1">
      <alignment horizontal="left" vertical="center"/>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4" fontId="1" fillId="0" borderId="0" xfId="0" applyNumberFormat="1" applyFont="1" applyAlignment="1">
      <alignment horizontal="left"/>
    </xf>
    <xf numFmtId="4" fontId="0" fillId="0" borderId="1" xfId="0" applyNumberFormat="1" applyBorder="1" applyAlignment="1">
      <alignment horizontal="left" vertical="center" wrapText="1"/>
    </xf>
    <xf numFmtId="4" fontId="1" fillId="0" borderId="1" xfId="0" applyNumberFormat="1" applyFont="1" applyBorder="1" applyAlignment="1">
      <alignment horizontal="left"/>
    </xf>
    <xf numFmtId="4" fontId="0" fillId="0" borderId="9" xfId="0" applyNumberFormat="1" applyBorder="1" applyAlignment="1">
      <alignment horizontal="left"/>
    </xf>
    <xf numFmtId="4" fontId="0" fillId="0" borderId="10" xfId="0" applyNumberFormat="1" applyBorder="1" applyAlignment="1">
      <alignment horizontal="left"/>
    </xf>
    <xf numFmtId="0" fontId="9" fillId="0" borderId="1" xfId="0" applyFont="1" applyFill="1" applyBorder="1" applyAlignment="1">
      <alignment horizontal="left" vertical="center" wrapText="1"/>
    </xf>
    <xf numFmtId="0" fontId="1" fillId="0" borderId="9"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10" xfId="0" applyFont="1" applyFill="1" applyBorder="1" applyAlignment="1">
      <alignment horizontal="right" vertical="center"/>
    </xf>
    <xf numFmtId="4" fontId="11" fillId="0" borderId="0" xfId="0" applyNumberFormat="1" applyFont="1" applyFill="1" applyBorder="1" applyAlignment="1">
      <alignment horizontal="center" vertical="center"/>
    </xf>
    <xf numFmtId="0" fontId="1" fillId="0" borderId="1" xfId="0" applyFont="1" applyFill="1" applyBorder="1" applyAlignment="1">
      <alignment horizontal="right"/>
    </xf>
    <xf numFmtId="4" fontId="0" fillId="0" borderId="0" xfId="0" applyNumberFormat="1" applyFont="1" applyFill="1" applyBorder="1" applyAlignment="1">
      <alignment horizontal="center" vertical="center"/>
    </xf>
    <xf numFmtId="0" fontId="10"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1" fillId="0" borderId="0" xfId="0" applyFont="1" applyFill="1" applyBorder="1" applyAlignment="1">
      <alignment horizontal="left"/>
    </xf>
    <xf numFmtId="0" fontId="15" fillId="0" borderId="1" xfId="0" applyFont="1" applyBorder="1" applyAlignment="1">
      <alignment wrapText="1"/>
    </xf>
    <xf numFmtId="14" fontId="2" fillId="3"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6D4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atos.gov.co/Econom-a-y-Finanzas/Tasa-de-Cambio-Representativa-del-Mercado-Historic/mcec-87b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B14" sqref="B14"/>
    </sheetView>
  </sheetViews>
  <sheetFormatPr baseColWidth="10" defaultRowHeight="15" x14ac:dyDescent="0.25"/>
  <cols>
    <col min="1" max="1" width="15" bestFit="1" customWidth="1"/>
    <col min="2" max="2" width="26.140625" customWidth="1"/>
    <col min="4" max="4" width="1.28515625" customWidth="1"/>
    <col min="5" max="5" width="13.5703125" customWidth="1"/>
    <col min="6" max="8" width="17.85546875" customWidth="1"/>
    <col min="9" max="9" width="15.42578125" customWidth="1"/>
    <col min="10" max="10" width="20.7109375" customWidth="1"/>
  </cols>
  <sheetData>
    <row r="1" spans="1:11" x14ac:dyDescent="0.25">
      <c r="A1" s="111" t="s">
        <v>9</v>
      </c>
      <c r="B1" s="111"/>
      <c r="C1" s="111"/>
      <c r="D1" s="111"/>
      <c r="E1" s="111"/>
      <c r="F1" s="111"/>
      <c r="G1" s="46"/>
      <c r="H1" s="48"/>
    </row>
    <row r="3" spans="1:11" ht="15" customHeight="1" x14ac:dyDescent="0.25">
      <c r="A3" s="112"/>
      <c r="B3" s="113"/>
      <c r="C3" s="106" t="s">
        <v>5</v>
      </c>
      <c r="D3" s="108"/>
      <c r="E3" s="105" t="s">
        <v>14</v>
      </c>
      <c r="F3" s="105"/>
      <c r="G3" s="105"/>
      <c r="H3" s="105"/>
      <c r="I3" s="105"/>
      <c r="J3" s="105"/>
    </row>
    <row r="4" spans="1:11" s="1" customFormat="1" ht="45" x14ac:dyDescent="0.25">
      <c r="A4" s="114"/>
      <c r="B4" s="115"/>
      <c r="C4" s="107"/>
      <c r="D4" s="109"/>
      <c r="E4" s="14" t="s">
        <v>13</v>
      </c>
      <c r="F4" s="14" t="s">
        <v>6</v>
      </c>
      <c r="G4" s="14" t="s">
        <v>50</v>
      </c>
      <c r="H4" s="14" t="s">
        <v>63</v>
      </c>
      <c r="I4" s="14" t="s">
        <v>7</v>
      </c>
      <c r="J4" s="14" t="s">
        <v>8</v>
      </c>
      <c r="K4" s="2"/>
    </row>
    <row r="5" spans="1:11" s="5" customFormat="1" x14ac:dyDescent="0.25">
      <c r="A5" s="6" t="s">
        <v>0</v>
      </c>
      <c r="B5" s="10" t="s">
        <v>69</v>
      </c>
      <c r="C5" s="15">
        <f>+F5+G5+I5+J5+H5</f>
        <v>171.92584236584457</v>
      </c>
      <c r="D5" s="109"/>
      <c r="E5" s="15" t="str">
        <f>+CRITERIOS!J4</f>
        <v>CUMPLE</v>
      </c>
      <c r="F5" s="15">
        <f>+'COD. ECONOMICAS'!G9</f>
        <v>99.925842365844588</v>
      </c>
      <c r="G5" s="15">
        <f>+'EXP. PONDERABLE'!D3</f>
        <v>50</v>
      </c>
      <c r="H5" s="15">
        <f>+'FORMA DE PAGO'!E4</f>
        <v>0</v>
      </c>
      <c r="I5" s="15">
        <f>+'IND. NACIONAL'!E4</f>
        <v>20</v>
      </c>
      <c r="J5" s="15">
        <f>+DISCAPACIDAD!H4</f>
        <v>2</v>
      </c>
    </row>
    <row r="6" spans="1:11" s="19" customFormat="1" x14ac:dyDescent="0.25">
      <c r="A6" s="7" t="s">
        <v>23</v>
      </c>
      <c r="B6" s="11" t="s">
        <v>70</v>
      </c>
      <c r="C6" s="15">
        <f>+F6+G6+I6+J6+H6</f>
        <v>169.82199518893441</v>
      </c>
      <c r="D6" s="110"/>
      <c r="E6" s="8" t="str">
        <f>+CRITERIOS!E4</f>
        <v>CUMPLE</v>
      </c>
      <c r="F6" s="15">
        <f>+'COD. ECONOMICAS'!G10</f>
        <v>99.821995188934395</v>
      </c>
      <c r="G6" s="15">
        <f>+'EXP. PONDERABLE'!D20</f>
        <v>50</v>
      </c>
      <c r="H6" s="15">
        <f>+'FORMA DE PAGO'!E5</f>
        <v>0</v>
      </c>
      <c r="I6" s="15">
        <f>+'IND. NACIONAL'!E5</f>
        <v>20</v>
      </c>
      <c r="J6" s="15">
        <f>+DISCAPACIDAD!H5</f>
        <v>0</v>
      </c>
    </row>
    <row r="7" spans="1:11" s="19" customFormat="1" x14ac:dyDescent="0.25">
      <c r="A7" s="103" t="s">
        <v>73</v>
      </c>
      <c r="B7" s="100" t="s">
        <v>71</v>
      </c>
      <c r="C7" s="92">
        <f t="shared" ref="C7:C9" si="0">+F7+G7+I7+J7+H7</f>
        <v>199.67664225189833</v>
      </c>
      <c r="D7" s="101"/>
      <c r="E7" s="102" t="str">
        <f>+CRITERIOS!O4</f>
        <v>CUMPLE</v>
      </c>
      <c r="F7" s="92">
        <f>+'COD. ECONOMICAS'!G11</f>
        <v>99.676642251898315</v>
      </c>
      <c r="G7" s="92">
        <f>+'EXP. PONDERABLE'!D37</f>
        <v>50</v>
      </c>
      <c r="H7" s="92">
        <f>+'FORMA DE PAGO'!E6</f>
        <v>28</v>
      </c>
      <c r="I7" s="92">
        <f>+'IND. NACIONAL'!E6</f>
        <v>20</v>
      </c>
      <c r="J7" s="92">
        <f>+DISCAPACIDAD!H6</f>
        <v>2</v>
      </c>
    </row>
    <row r="8" spans="1:11" s="19" customFormat="1" x14ac:dyDescent="0.25">
      <c r="A8" s="54" t="s">
        <v>74</v>
      </c>
      <c r="B8" s="51" t="s">
        <v>72</v>
      </c>
      <c r="C8" s="15">
        <f t="shared" si="0"/>
        <v>147.94999678237423</v>
      </c>
      <c r="D8" s="57"/>
      <c r="E8" s="8" t="str">
        <f>+CRITERIOS!T4</f>
        <v>CUMPLE</v>
      </c>
      <c r="F8" s="15">
        <f>+'COD. ECONOMICAS'!G12</f>
        <v>97.949996782374242</v>
      </c>
      <c r="G8" s="15">
        <f>+'EXP. PONDERABLE'!D54</f>
        <v>0</v>
      </c>
      <c r="H8" s="15">
        <f>+'FORMA DE PAGO'!E7</f>
        <v>28</v>
      </c>
      <c r="I8" s="15">
        <f>+'IND. NACIONAL'!E7</f>
        <v>20</v>
      </c>
      <c r="J8" s="15">
        <f>+DISCAPACIDAD!H7</f>
        <v>2</v>
      </c>
    </row>
    <row r="9" spans="1:11" s="19" customFormat="1" x14ac:dyDescent="0.25">
      <c r="A9" s="54" t="s">
        <v>75</v>
      </c>
      <c r="B9" s="51" t="s">
        <v>106</v>
      </c>
      <c r="C9" s="15">
        <f t="shared" si="0"/>
        <v>0</v>
      </c>
      <c r="D9" s="57"/>
      <c r="E9" s="8" t="str">
        <f>+CRITERIOS!Y4</f>
        <v>RECHAZADA</v>
      </c>
      <c r="F9" s="15">
        <f>+'COD. ECONOMICAS'!G13</f>
        <v>0</v>
      </c>
      <c r="G9" s="15">
        <f>+'EXP. PONDERABLE'!D71</f>
        <v>0</v>
      </c>
      <c r="H9" s="15">
        <f>+'FORMA DE PAGO'!E8</f>
        <v>0</v>
      </c>
      <c r="I9" s="15">
        <f>+'IND. NACIONAL'!E8</f>
        <v>0</v>
      </c>
      <c r="J9" s="15">
        <f>+DISCAPACIDAD!H8</f>
        <v>0</v>
      </c>
    </row>
  </sheetData>
  <mergeCells count="5">
    <mergeCell ref="E3:J3"/>
    <mergeCell ref="C3:C4"/>
    <mergeCell ref="D3:D6"/>
    <mergeCell ref="A1:F1"/>
    <mergeCell ref="A3:B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0"/>
  <sheetViews>
    <sheetView topLeftCell="A5" zoomScale="80" zoomScaleNormal="80" workbookViewId="0">
      <selection activeCell="A4" sqref="A4"/>
    </sheetView>
  </sheetViews>
  <sheetFormatPr baseColWidth="10" defaultRowHeight="15" x14ac:dyDescent="0.25"/>
  <cols>
    <col min="1" max="1" width="3.5703125" style="5" customWidth="1"/>
    <col min="2" max="8" width="11.42578125" style="5"/>
    <col min="9" max="9" width="2.140625" style="5" customWidth="1"/>
    <col min="10" max="13" width="11.42578125" style="5"/>
    <col min="14" max="14" width="2.140625" style="5" customWidth="1"/>
    <col min="15" max="18" width="11.42578125" style="5"/>
    <col min="19" max="19" width="2.140625" style="5" customWidth="1"/>
    <col min="20" max="23" width="11.42578125" style="5"/>
    <col min="24" max="24" width="2.140625" style="5" customWidth="1"/>
    <col min="25" max="16384" width="11.42578125" style="5"/>
  </cols>
  <sheetData>
    <row r="2" spans="1:28" x14ac:dyDescent="0.25">
      <c r="A2" s="6"/>
      <c r="B2" s="122" t="s">
        <v>11</v>
      </c>
      <c r="C2" s="122"/>
      <c r="D2" s="122"/>
      <c r="E2" s="118" t="str">
        <f>+PUNTAJE!B5</f>
        <v>CONSORCIO OBRAS NARIÑO</v>
      </c>
      <c r="F2" s="118"/>
      <c r="G2" s="118"/>
      <c r="H2" s="118"/>
      <c r="J2" s="118" t="str">
        <f>+PUNTAJE!B6</f>
        <v>JAVIER ARMANDO SANCHEZ</v>
      </c>
      <c r="K2" s="118"/>
      <c r="L2" s="118"/>
      <c r="M2" s="118"/>
      <c r="O2" s="118" t="str">
        <f>+PUNTAJE!B7</f>
        <v>CONSORCIO TM</v>
      </c>
      <c r="P2" s="118"/>
      <c r="Q2" s="118"/>
      <c r="R2" s="118"/>
      <c r="T2" s="118" t="str">
        <f>+PUNTAJE!B8</f>
        <v>CONSORCIO CR 2020</v>
      </c>
      <c r="U2" s="118"/>
      <c r="V2" s="118"/>
      <c r="W2" s="118"/>
      <c r="Y2" s="118" t="str">
        <f>+PUNTAJE!B9</f>
        <v>U.T. UNEDAR 2020</v>
      </c>
      <c r="Z2" s="118"/>
      <c r="AA2" s="118"/>
      <c r="AB2" s="118"/>
    </row>
    <row r="4" spans="1:28" x14ac:dyDescent="0.25">
      <c r="A4" s="6"/>
      <c r="B4" s="122" t="s">
        <v>12</v>
      </c>
      <c r="C4" s="122"/>
      <c r="D4" s="122"/>
      <c r="E4" s="121" t="s">
        <v>10</v>
      </c>
      <c r="F4" s="121"/>
      <c r="G4" s="121"/>
      <c r="H4" s="121"/>
      <c r="J4" s="121" t="s">
        <v>10</v>
      </c>
      <c r="K4" s="121"/>
      <c r="L4" s="121"/>
      <c r="M4" s="121"/>
      <c r="O4" s="121" t="s">
        <v>10</v>
      </c>
      <c r="P4" s="121"/>
      <c r="Q4" s="121"/>
      <c r="R4" s="121"/>
      <c r="T4" s="121" t="s">
        <v>10</v>
      </c>
      <c r="U4" s="121"/>
      <c r="V4" s="121"/>
      <c r="W4" s="121"/>
      <c r="Y4" s="119" t="s">
        <v>105</v>
      </c>
      <c r="Z4" s="119"/>
      <c r="AA4" s="119"/>
      <c r="AB4" s="119"/>
    </row>
    <row r="5" spans="1:28" ht="106.5" customHeight="1" x14ac:dyDescent="0.25">
      <c r="A5" s="6">
        <v>1</v>
      </c>
      <c r="B5" s="123" t="s">
        <v>57</v>
      </c>
      <c r="C5" s="124"/>
      <c r="D5" s="125"/>
      <c r="E5" s="116" t="s">
        <v>90</v>
      </c>
      <c r="F5" s="116"/>
      <c r="G5" s="116"/>
      <c r="H5" s="116"/>
      <c r="J5" s="120" t="s">
        <v>91</v>
      </c>
      <c r="K5" s="120"/>
      <c r="L5" s="120"/>
      <c r="M5" s="120"/>
      <c r="O5" s="120" t="s">
        <v>92</v>
      </c>
      <c r="P5" s="120"/>
      <c r="Q5" s="120"/>
      <c r="R5" s="120"/>
      <c r="T5" s="120" t="s">
        <v>93</v>
      </c>
      <c r="U5" s="120"/>
      <c r="V5" s="120"/>
      <c r="W5" s="120"/>
      <c r="Y5" s="120" t="s">
        <v>94</v>
      </c>
      <c r="Z5" s="120"/>
      <c r="AA5" s="120"/>
      <c r="AB5" s="120"/>
    </row>
    <row r="6" spans="1:28" s="45" customFormat="1" ht="128.25" customHeight="1" x14ac:dyDescent="0.25">
      <c r="A6" s="44">
        <v>2</v>
      </c>
      <c r="B6" s="117" t="s">
        <v>83</v>
      </c>
      <c r="C6" s="117"/>
      <c r="D6" s="117"/>
      <c r="E6" s="116" t="s">
        <v>95</v>
      </c>
      <c r="F6" s="116"/>
      <c r="G6" s="116"/>
      <c r="H6" s="116"/>
      <c r="J6" s="116" t="s">
        <v>99</v>
      </c>
      <c r="K6" s="116"/>
      <c r="L6" s="116"/>
      <c r="M6" s="116"/>
      <c r="O6" s="116" t="s">
        <v>100</v>
      </c>
      <c r="P6" s="116"/>
      <c r="Q6" s="116"/>
      <c r="R6" s="116"/>
      <c r="T6" s="116" t="s">
        <v>101</v>
      </c>
      <c r="U6" s="116"/>
      <c r="V6" s="116"/>
      <c r="W6" s="116"/>
      <c r="Y6" s="116" t="s">
        <v>102</v>
      </c>
      <c r="Z6" s="116"/>
      <c r="AA6" s="116"/>
      <c r="AB6" s="116"/>
    </row>
    <row r="7" spans="1:28" s="45" customFormat="1" ht="151.5" customHeight="1" x14ac:dyDescent="0.25">
      <c r="A7" s="44">
        <v>3</v>
      </c>
      <c r="B7" s="117" t="s">
        <v>58</v>
      </c>
      <c r="C7" s="117"/>
      <c r="D7" s="117"/>
      <c r="E7" s="116" t="s">
        <v>96</v>
      </c>
      <c r="F7" s="116"/>
      <c r="G7" s="116"/>
      <c r="H7" s="116"/>
      <c r="J7" s="116" t="s">
        <v>59</v>
      </c>
      <c r="K7" s="116"/>
      <c r="L7" s="116"/>
      <c r="M7" s="116"/>
      <c r="O7" s="116" t="s">
        <v>59</v>
      </c>
      <c r="P7" s="116"/>
      <c r="Q7" s="116"/>
      <c r="R7" s="116"/>
      <c r="T7" s="116" t="s">
        <v>59</v>
      </c>
      <c r="U7" s="116"/>
      <c r="V7" s="116"/>
      <c r="W7" s="116"/>
      <c r="Y7" s="116" t="s">
        <v>103</v>
      </c>
      <c r="Z7" s="116"/>
      <c r="AA7" s="116"/>
      <c r="AB7" s="116"/>
    </row>
    <row r="8" spans="1:28" s="45" customFormat="1" ht="128.25" customHeight="1" x14ac:dyDescent="0.25">
      <c r="A8" s="44">
        <v>4</v>
      </c>
      <c r="B8" s="117" t="s">
        <v>84</v>
      </c>
      <c r="C8" s="117"/>
      <c r="D8" s="117"/>
      <c r="E8" s="116" t="s">
        <v>97</v>
      </c>
      <c r="F8" s="116"/>
      <c r="G8" s="116"/>
      <c r="H8" s="116"/>
      <c r="J8" s="116" t="s">
        <v>97</v>
      </c>
      <c r="K8" s="116"/>
      <c r="L8" s="116"/>
      <c r="M8" s="116"/>
      <c r="O8" s="116" t="s">
        <v>97</v>
      </c>
      <c r="P8" s="116"/>
      <c r="Q8" s="116"/>
      <c r="R8" s="116"/>
      <c r="T8" s="116" t="s">
        <v>97</v>
      </c>
      <c r="U8" s="116"/>
      <c r="V8" s="116"/>
      <c r="W8" s="116"/>
      <c r="Y8" s="116" t="s">
        <v>104</v>
      </c>
      <c r="Z8" s="116"/>
      <c r="AA8" s="116"/>
      <c r="AB8" s="116"/>
    </row>
    <row r="9" spans="1:28" s="45" customFormat="1" ht="128.25" customHeight="1" x14ac:dyDescent="0.25">
      <c r="A9" s="44">
        <v>5</v>
      </c>
      <c r="B9" s="117" t="s">
        <v>85</v>
      </c>
      <c r="C9" s="117"/>
      <c r="D9" s="117"/>
      <c r="E9" s="116" t="s">
        <v>52</v>
      </c>
      <c r="F9" s="116"/>
      <c r="G9" s="116"/>
      <c r="H9" s="116"/>
      <c r="J9" s="116" t="s">
        <v>52</v>
      </c>
      <c r="K9" s="116"/>
      <c r="L9" s="116"/>
      <c r="M9" s="116"/>
      <c r="O9" s="116" t="s">
        <v>52</v>
      </c>
      <c r="P9" s="116"/>
      <c r="Q9" s="116"/>
      <c r="R9" s="116"/>
      <c r="T9" s="116" t="s">
        <v>52</v>
      </c>
      <c r="U9" s="116"/>
      <c r="V9" s="116"/>
      <c r="W9" s="116"/>
      <c r="Y9" s="116" t="s">
        <v>104</v>
      </c>
      <c r="Z9" s="116"/>
      <c r="AA9" s="116"/>
      <c r="AB9" s="116"/>
    </row>
    <row r="10" spans="1:28" ht="15" customHeight="1" x14ac:dyDescent="0.25"/>
  </sheetData>
  <mergeCells count="42">
    <mergeCell ref="B7:D7"/>
    <mergeCell ref="E7:H7"/>
    <mergeCell ref="J7:M7"/>
    <mergeCell ref="E2:H2"/>
    <mergeCell ref="E4:H4"/>
    <mergeCell ref="E5:H5"/>
    <mergeCell ref="B2:D2"/>
    <mergeCell ref="J2:M2"/>
    <mergeCell ref="B4:D4"/>
    <mergeCell ref="J4:M4"/>
    <mergeCell ref="E6:H6"/>
    <mergeCell ref="B6:D6"/>
    <mergeCell ref="J6:M6"/>
    <mergeCell ref="B5:D5"/>
    <mergeCell ref="J5:M5"/>
    <mergeCell ref="O2:R2"/>
    <mergeCell ref="O4:R4"/>
    <mergeCell ref="O5:R5"/>
    <mergeCell ref="O6:R6"/>
    <mergeCell ref="O7:R7"/>
    <mergeCell ref="T2:W2"/>
    <mergeCell ref="T4:W4"/>
    <mergeCell ref="T5:W5"/>
    <mergeCell ref="T6:W6"/>
    <mergeCell ref="T7:W7"/>
    <mergeCell ref="Y2:AB2"/>
    <mergeCell ref="Y4:AB4"/>
    <mergeCell ref="Y5:AB5"/>
    <mergeCell ref="Y6:AB6"/>
    <mergeCell ref="Y7:AB7"/>
    <mergeCell ref="Y9:AB9"/>
    <mergeCell ref="B8:D8"/>
    <mergeCell ref="E8:H8"/>
    <mergeCell ref="J8:M8"/>
    <mergeCell ref="O8:R8"/>
    <mergeCell ref="T8:W8"/>
    <mergeCell ref="Y8:AB8"/>
    <mergeCell ref="O9:R9"/>
    <mergeCell ref="T9:W9"/>
    <mergeCell ref="B9:D9"/>
    <mergeCell ref="E9:H9"/>
    <mergeCell ref="J9:M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topLeftCell="C4" workbookViewId="0">
      <selection activeCell="E14" sqref="E14"/>
    </sheetView>
  </sheetViews>
  <sheetFormatPr baseColWidth="10" defaultRowHeight="15" x14ac:dyDescent="0.25"/>
  <cols>
    <col min="1" max="1" width="26.85546875" style="17" customWidth="1"/>
    <col min="2" max="2" width="19.85546875" style="17" customWidth="1"/>
    <col min="3" max="3" width="16.28515625" style="17" customWidth="1"/>
    <col min="4" max="5" width="16.140625" style="17" customWidth="1"/>
    <col min="6" max="6" width="18.5703125" style="17" customWidth="1"/>
    <col min="7" max="7" width="20" style="17" customWidth="1"/>
    <col min="8" max="16384" width="11.42578125" style="17"/>
  </cols>
  <sheetData>
    <row r="1" spans="1:7" x14ac:dyDescent="0.25">
      <c r="A1" s="126" t="s">
        <v>15</v>
      </c>
      <c r="B1" s="126"/>
      <c r="C1" s="126"/>
    </row>
    <row r="2" spans="1:7" x14ac:dyDescent="0.25">
      <c r="A2" s="31" t="s">
        <v>29</v>
      </c>
      <c r="B2" s="22"/>
      <c r="C2" s="22"/>
    </row>
    <row r="3" spans="1:7" s="32" customFormat="1" ht="37.5" customHeight="1" x14ac:dyDescent="0.25">
      <c r="A3" s="35" t="s">
        <v>30</v>
      </c>
      <c r="B3" s="35" t="s">
        <v>66</v>
      </c>
      <c r="C3" s="34"/>
      <c r="D3" s="33"/>
      <c r="E3" s="33"/>
    </row>
    <row r="4" spans="1:7" s="32" customFormat="1" ht="53.25" customHeight="1" x14ac:dyDescent="0.25">
      <c r="A4" s="35" t="s">
        <v>53</v>
      </c>
      <c r="B4" s="35" t="s">
        <v>67</v>
      </c>
      <c r="C4" s="34"/>
      <c r="D4" s="33"/>
      <c r="E4" s="33"/>
    </row>
    <row r="5" spans="1:7" x14ac:dyDescent="0.25">
      <c r="A5" s="22" t="s">
        <v>26</v>
      </c>
      <c r="B5" s="22">
        <v>3558.57</v>
      </c>
      <c r="C5" s="22"/>
    </row>
    <row r="6" spans="1:7" x14ac:dyDescent="0.25">
      <c r="A6" s="22" t="s">
        <v>27</v>
      </c>
      <c r="B6" s="22" t="s">
        <v>68</v>
      </c>
      <c r="C6" s="22"/>
    </row>
    <row r="7" spans="1:7" x14ac:dyDescent="0.25">
      <c r="A7" s="22"/>
      <c r="B7" s="22"/>
      <c r="C7" s="22"/>
    </row>
    <row r="8" spans="1:7" s="25" customFormat="1" ht="48" x14ac:dyDescent="0.25">
      <c r="A8" s="24"/>
      <c r="B8" s="29" t="s">
        <v>24</v>
      </c>
      <c r="C8" s="30" t="s">
        <v>28</v>
      </c>
      <c r="D8" s="30" t="s">
        <v>35</v>
      </c>
      <c r="E8" s="30" t="s">
        <v>34</v>
      </c>
      <c r="F8" s="30" t="s">
        <v>37</v>
      </c>
      <c r="G8" s="30" t="s">
        <v>4</v>
      </c>
    </row>
    <row r="9" spans="1:7" s="18" customFormat="1" ht="30" x14ac:dyDescent="0.25">
      <c r="A9" s="26" t="s">
        <v>0</v>
      </c>
      <c r="B9" s="27" t="str">
        <f>+PUNTAJE!B5</f>
        <v>CONSORCIO OBRAS NARIÑO</v>
      </c>
      <c r="C9" s="28">
        <v>245739238.33000001</v>
      </c>
      <c r="D9" s="28">
        <v>0</v>
      </c>
      <c r="E9" s="28">
        <f>+C9-D9</f>
        <v>245739238.33000001</v>
      </c>
      <c r="F9" s="37" t="s">
        <v>81</v>
      </c>
      <c r="G9" s="92">
        <f>100-(($B$21-E9)/$B$21)*100</f>
        <v>99.925842365844588</v>
      </c>
    </row>
    <row r="10" spans="1:7" s="18" customFormat="1" ht="30" x14ac:dyDescent="0.25">
      <c r="A10" s="26" t="s">
        <v>1</v>
      </c>
      <c r="B10" s="27" t="str">
        <f>+PUNTAJE!B6</f>
        <v>JAVIER ARMANDO SANCHEZ</v>
      </c>
      <c r="C10" s="28">
        <v>246359360.27000001</v>
      </c>
      <c r="D10" s="28">
        <v>0</v>
      </c>
      <c r="E10" s="28">
        <f t="shared" ref="E10:E12" si="0">+C10-D10</f>
        <v>246359360.27000001</v>
      </c>
      <c r="F10" s="37" t="s">
        <v>98</v>
      </c>
      <c r="G10" s="15">
        <f>100+(($B$21-E10)/$B$21)*100</f>
        <v>99.821995188934395</v>
      </c>
    </row>
    <row r="11" spans="1:7" s="18" customFormat="1" x14ac:dyDescent="0.25">
      <c r="A11" s="26" t="s">
        <v>78</v>
      </c>
      <c r="B11" s="27" t="str">
        <f>+PUNTAJE!B7</f>
        <v>CONSORCIO TM</v>
      </c>
      <c r="C11" s="28">
        <v>246716814.55000001</v>
      </c>
      <c r="D11" s="28">
        <v>0</v>
      </c>
      <c r="E11" s="28">
        <f t="shared" si="0"/>
        <v>246716814.55000001</v>
      </c>
      <c r="F11" s="37" t="s">
        <v>98</v>
      </c>
      <c r="G11" s="15">
        <f>100+(($B$21-E11)/$B$21)*100</f>
        <v>99.676642251898315</v>
      </c>
    </row>
    <row r="12" spans="1:7" s="18" customFormat="1" x14ac:dyDescent="0.25">
      <c r="A12" s="26" t="s">
        <v>79</v>
      </c>
      <c r="B12" s="27" t="str">
        <f>+PUNTAJE!B8</f>
        <v>CONSORCIO CR 2020</v>
      </c>
      <c r="C12" s="28">
        <v>240880207.09999999</v>
      </c>
      <c r="D12" s="28">
        <v>0</v>
      </c>
      <c r="E12" s="28">
        <f t="shared" si="0"/>
        <v>240880207.09999999</v>
      </c>
      <c r="F12" s="37" t="s">
        <v>41</v>
      </c>
      <c r="G12" s="15">
        <f t="shared" ref="G12:G13" si="1">100-(($B$21-E12)/$B$21)*100</f>
        <v>97.949996782374242</v>
      </c>
    </row>
    <row r="13" spans="1:7" s="18" customFormat="1" x14ac:dyDescent="0.25">
      <c r="A13" s="26" t="s">
        <v>80</v>
      </c>
      <c r="B13" s="27" t="str">
        <f>+PUNTAJE!B9</f>
        <v>U.T. UNEDAR 2020</v>
      </c>
      <c r="C13" s="28"/>
      <c r="D13" s="28"/>
      <c r="E13" s="28"/>
      <c r="F13" s="37"/>
      <c r="G13" s="15">
        <f t="shared" si="1"/>
        <v>0</v>
      </c>
    </row>
    <row r="14" spans="1:7" s="18" customFormat="1" x14ac:dyDescent="0.25">
      <c r="A14" s="42" t="s">
        <v>38</v>
      </c>
      <c r="B14" s="38"/>
      <c r="C14" s="39"/>
      <c r="D14" s="39"/>
      <c r="E14" s="39"/>
      <c r="F14" s="40"/>
      <c r="G14" s="41"/>
    </row>
    <row r="16" spans="1:7" x14ac:dyDescent="0.25">
      <c r="A16" s="20" t="s">
        <v>76</v>
      </c>
    </row>
    <row r="17" spans="1:4" x14ac:dyDescent="0.25">
      <c r="A17" s="17" t="s">
        <v>31</v>
      </c>
      <c r="B17" s="17" t="s">
        <v>82</v>
      </c>
    </row>
    <row r="18" spans="1:4" x14ac:dyDescent="0.25">
      <c r="A18" s="16" t="s">
        <v>54</v>
      </c>
      <c r="B18" s="129" t="s">
        <v>55</v>
      </c>
      <c r="C18" s="130"/>
      <c r="D18" s="47">
        <v>250000000</v>
      </c>
    </row>
    <row r="19" spans="1:4" s="18" customFormat="1" ht="47.25" customHeight="1" x14ac:dyDescent="0.25">
      <c r="A19" s="15" t="s">
        <v>33</v>
      </c>
      <c r="B19" s="127" t="s">
        <v>32</v>
      </c>
      <c r="C19" s="127"/>
      <c r="D19" s="127"/>
    </row>
    <row r="20" spans="1:4" x14ac:dyDescent="0.25">
      <c r="A20" s="16" t="s">
        <v>77</v>
      </c>
      <c r="B20" s="129" t="s">
        <v>56</v>
      </c>
      <c r="C20" s="130"/>
      <c r="D20" s="47">
        <v>4</v>
      </c>
    </row>
    <row r="21" spans="1:4" x14ac:dyDescent="0.25">
      <c r="A21" s="36" t="s">
        <v>36</v>
      </c>
      <c r="B21" s="128">
        <f>+(D18*E9*E10*E11*E12)^(1/(D20+1))</f>
        <v>245921607.97635221</v>
      </c>
      <c r="C21" s="128"/>
      <c r="D21" s="128"/>
    </row>
  </sheetData>
  <mergeCells count="5">
    <mergeCell ref="A1:C1"/>
    <mergeCell ref="B19:D19"/>
    <mergeCell ref="B21:D21"/>
    <mergeCell ref="B20:C20"/>
    <mergeCell ref="B18:C18"/>
  </mergeCells>
  <hyperlinks>
    <hyperlink ref="A2" r:id="rId1"/>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topLeftCell="A63" workbookViewId="0">
      <selection activeCell="E48" sqref="E48"/>
    </sheetView>
  </sheetViews>
  <sheetFormatPr baseColWidth="10" defaultRowHeight="15" x14ac:dyDescent="0.25"/>
  <cols>
    <col min="1" max="1" width="14.42578125" style="58" customWidth="1"/>
    <col min="2" max="2" width="31.7109375" style="58" customWidth="1"/>
    <col min="3" max="3" width="16.5703125" style="58" bestFit="1" customWidth="1"/>
    <col min="4" max="4" width="10.42578125" style="58" bestFit="1" customWidth="1"/>
    <col min="5" max="5" width="23" style="58" customWidth="1"/>
    <col min="6" max="6" width="14.85546875" style="58" bestFit="1" customWidth="1"/>
    <col min="7" max="8" width="14.42578125" style="58" bestFit="1" customWidth="1"/>
    <col min="9" max="9" width="16.140625" style="58" customWidth="1"/>
    <col min="10" max="16384" width="11.42578125" style="58"/>
  </cols>
  <sheetData>
    <row r="1" spans="1:9" x14ac:dyDescent="0.25">
      <c r="A1" s="140" t="s">
        <v>50</v>
      </c>
      <c r="B1" s="140"/>
      <c r="C1" s="140"/>
      <c r="D1" s="140"/>
      <c r="E1" s="140"/>
      <c r="F1" s="140"/>
    </row>
    <row r="3" spans="1:9" s="60" customFormat="1" ht="23.45" customHeight="1" x14ac:dyDescent="0.2">
      <c r="A3" s="90" t="s">
        <v>0</v>
      </c>
      <c r="B3" s="91" t="str">
        <f>+PUNTAJE!B5</f>
        <v>CONSORCIO OBRAS NARIÑO</v>
      </c>
      <c r="C3" s="88" t="s">
        <v>86</v>
      </c>
      <c r="D3" s="89">
        <f>+F11+F18</f>
        <v>50</v>
      </c>
      <c r="E3" s="59"/>
      <c r="F3" s="59"/>
      <c r="G3" s="59"/>
      <c r="H3" s="59"/>
      <c r="I3" s="59"/>
    </row>
    <row r="4" spans="1:9" s="60" customFormat="1" ht="23.25" customHeight="1" x14ac:dyDescent="0.2">
      <c r="A4" s="138" t="s">
        <v>89</v>
      </c>
      <c r="B4" s="138"/>
      <c r="C4" s="139" t="s">
        <v>109</v>
      </c>
      <c r="D4" s="139"/>
      <c r="E4" s="59"/>
      <c r="F4" s="59"/>
      <c r="G4" s="59"/>
      <c r="H4" s="59"/>
      <c r="I4" s="59"/>
    </row>
    <row r="5" spans="1:9" ht="11.25" customHeight="1" x14ac:dyDescent="0.25">
      <c r="A5" s="61"/>
      <c r="B5" s="61"/>
      <c r="C5" s="61"/>
      <c r="D5" s="62"/>
      <c r="E5" s="62"/>
      <c r="F5" s="62"/>
      <c r="G5" s="62"/>
      <c r="H5" s="62"/>
      <c r="I5" s="62"/>
    </row>
    <row r="6" spans="1:9" ht="18.75" x14ac:dyDescent="0.25">
      <c r="A6" s="131" t="s">
        <v>60</v>
      </c>
      <c r="B6" s="131"/>
      <c r="C6" s="131"/>
      <c r="D6" s="131"/>
      <c r="E6" s="131"/>
      <c r="F6" s="131"/>
      <c r="G6" s="131"/>
      <c r="H6" s="131"/>
      <c r="I6" s="131"/>
    </row>
    <row r="7" spans="1:9" x14ac:dyDescent="0.25">
      <c r="A7" s="75" t="s">
        <v>42</v>
      </c>
      <c r="B7" s="76" t="s">
        <v>43</v>
      </c>
      <c r="C7" s="76" t="s">
        <v>62</v>
      </c>
      <c r="D7" s="76" t="s">
        <v>44</v>
      </c>
      <c r="E7" s="75" t="s">
        <v>45</v>
      </c>
      <c r="F7" s="76" t="s">
        <v>46</v>
      </c>
      <c r="G7" s="76" t="s">
        <v>49</v>
      </c>
      <c r="H7" s="76" t="s">
        <v>47</v>
      </c>
      <c r="I7" s="76" t="s">
        <v>48</v>
      </c>
    </row>
    <row r="8" spans="1:9" ht="56.25" x14ac:dyDescent="0.25">
      <c r="A8" s="77">
        <v>1</v>
      </c>
      <c r="B8" s="78" t="s">
        <v>111</v>
      </c>
      <c r="C8" s="79" t="s">
        <v>107</v>
      </c>
      <c r="D8" s="80">
        <v>20620.37</v>
      </c>
      <c r="E8" s="81">
        <v>0.25</v>
      </c>
      <c r="F8" s="80">
        <f>+E8*D8</f>
        <v>5155.0924999999997</v>
      </c>
      <c r="G8" s="80" t="s">
        <v>49</v>
      </c>
      <c r="H8" s="84" t="s">
        <v>51</v>
      </c>
      <c r="I8" s="93" t="s">
        <v>108</v>
      </c>
    </row>
    <row r="9" spans="1:9" x14ac:dyDescent="0.25">
      <c r="A9" s="77">
        <v>2</v>
      </c>
      <c r="B9" s="78"/>
      <c r="C9" s="79"/>
      <c r="D9" s="80"/>
      <c r="E9" s="81"/>
      <c r="F9" s="80"/>
      <c r="G9" s="82"/>
      <c r="H9" s="84"/>
      <c r="I9" s="83"/>
    </row>
    <row r="10" spans="1:9" s="71" customFormat="1" x14ac:dyDescent="0.25">
      <c r="A10" s="136" t="s">
        <v>46</v>
      </c>
      <c r="B10" s="136"/>
      <c r="C10" s="136"/>
      <c r="D10" s="136"/>
      <c r="E10" s="136"/>
      <c r="F10" s="85">
        <f>SUM(F8:F9)</f>
        <v>5155.0924999999997</v>
      </c>
      <c r="G10" s="137"/>
      <c r="H10" s="137"/>
      <c r="I10" s="137"/>
    </row>
    <row r="11" spans="1:9" s="71" customFormat="1" x14ac:dyDescent="0.25">
      <c r="A11" s="132" t="s">
        <v>4</v>
      </c>
      <c r="B11" s="133"/>
      <c r="C11" s="133"/>
      <c r="D11" s="133"/>
      <c r="E11" s="134"/>
      <c r="F11" s="86">
        <v>25</v>
      </c>
      <c r="G11" s="137"/>
      <c r="H11" s="137"/>
      <c r="I11" s="137"/>
    </row>
    <row r="12" spans="1:9" s="66" customFormat="1" ht="6" customHeight="1" x14ac:dyDescent="0.3">
      <c r="A12" s="67"/>
      <c r="B12" s="67"/>
      <c r="C12" s="67"/>
      <c r="D12" s="69"/>
      <c r="E12" s="69"/>
      <c r="F12" s="68"/>
      <c r="G12" s="70"/>
      <c r="H12" s="70"/>
      <c r="I12" s="70"/>
    </row>
    <row r="13" spans="1:9" s="66" customFormat="1" ht="18.75" x14ac:dyDescent="0.3">
      <c r="A13" s="131" t="s">
        <v>61</v>
      </c>
      <c r="B13" s="131"/>
      <c r="C13" s="131"/>
      <c r="D13" s="131"/>
      <c r="E13" s="131"/>
      <c r="F13" s="131"/>
      <c r="G13" s="131"/>
      <c r="H13" s="131"/>
      <c r="I13" s="131"/>
    </row>
    <row r="14" spans="1:9" ht="25.5" x14ac:dyDescent="0.25">
      <c r="A14" s="75" t="s">
        <v>42</v>
      </c>
      <c r="B14" s="76" t="s">
        <v>43</v>
      </c>
      <c r="C14" s="76" t="s">
        <v>62</v>
      </c>
      <c r="D14" s="75" t="s">
        <v>87</v>
      </c>
      <c r="E14" s="75" t="s">
        <v>45</v>
      </c>
      <c r="F14" s="75" t="s">
        <v>88</v>
      </c>
      <c r="G14" s="76" t="s">
        <v>49</v>
      </c>
      <c r="H14" s="76" t="s">
        <v>47</v>
      </c>
      <c r="I14" s="76" t="s">
        <v>48</v>
      </c>
    </row>
    <row r="15" spans="1:9" ht="56.25" x14ac:dyDescent="0.25">
      <c r="A15" s="77">
        <v>1</v>
      </c>
      <c r="B15" s="78" t="str">
        <f>+B8</f>
        <v>CONTRA CON LA SECRETARIA DE INTEGRACION SOCIAL</v>
      </c>
      <c r="C15" s="79" t="str">
        <f>+C8</f>
        <v>CONSECUTIVO 25 - HERNANDO LANCHEROS</v>
      </c>
      <c r="D15" s="80">
        <v>10126.34</v>
      </c>
      <c r="E15" s="81">
        <v>0.25</v>
      </c>
      <c r="F15" s="80">
        <f>+E15*D15</f>
        <v>2531.585</v>
      </c>
      <c r="G15" s="80" t="str">
        <f t="shared" ref="G15:I15" si="0">+G8</f>
        <v>CERTIFICACION</v>
      </c>
      <c r="H15" s="82" t="str">
        <f t="shared" si="0"/>
        <v>ACTA DE LIQUIDACION</v>
      </c>
      <c r="I15" s="93" t="str">
        <f t="shared" si="0"/>
        <v>FOLIO 1 A 13 ARCHIVO LIQUIDACION ESPERANZA 2011 Y FOLIO 1 AL 2 ARCHIVO CERTIFICACION (5)</v>
      </c>
    </row>
    <row r="16" spans="1:9" x14ac:dyDescent="0.25">
      <c r="A16" s="77">
        <v>2</v>
      </c>
      <c r="B16" s="78"/>
      <c r="C16" s="79"/>
      <c r="D16" s="80"/>
      <c r="E16" s="81"/>
      <c r="F16" s="80"/>
      <c r="G16" s="82"/>
      <c r="H16" s="84"/>
      <c r="I16" s="83"/>
    </row>
    <row r="17" spans="1:9" s="71" customFormat="1" x14ac:dyDescent="0.25">
      <c r="A17" s="136" t="s">
        <v>64</v>
      </c>
      <c r="B17" s="136"/>
      <c r="C17" s="136"/>
      <c r="D17" s="136"/>
      <c r="E17" s="136"/>
      <c r="F17" s="85">
        <f>SUM(F15:F16)</f>
        <v>2531.585</v>
      </c>
      <c r="G17" s="63"/>
      <c r="H17" s="65"/>
      <c r="I17" s="64"/>
    </row>
    <row r="18" spans="1:9" s="71" customFormat="1" ht="18.75" x14ac:dyDescent="0.25">
      <c r="A18" s="132" t="s">
        <v>4</v>
      </c>
      <c r="B18" s="133"/>
      <c r="C18" s="133"/>
      <c r="D18" s="133"/>
      <c r="E18" s="134"/>
      <c r="F18" s="87">
        <v>25</v>
      </c>
      <c r="G18" s="135"/>
      <c r="H18" s="135"/>
      <c r="I18" s="135"/>
    </row>
    <row r="19" spans="1:9" s="71" customFormat="1" ht="12.75" customHeight="1" x14ac:dyDescent="0.25">
      <c r="A19" s="72"/>
      <c r="B19" s="72"/>
      <c r="C19" s="72"/>
      <c r="D19" s="74"/>
      <c r="E19" s="74"/>
      <c r="F19" s="73"/>
      <c r="G19" s="70"/>
      <c r="H19" s="70"/>
      <c r="I19" s="70"/>
    </row>
    <row r="20" spans="1:9" s="60" customFormat="1" ht="23.45" customHeight="1" x14ac:dyDescent="0.2">
      <c r="A20" s="90" t="s">
        <v>1</v>
      </c>
      <c r="B20" s="91" t="str">
        <f>+PUNTAJE!B6</f>
        <v>JAVIER ARMANDO SANCHEZ</v>
      </c>
      <c r="C20" s="88" t="s">
        <v>86</v>
      </c>
      <c r="D20" s="89">
        <f>+F28+F35</f>
        <v>50</v>
      </c>
      <c r="E20" s="59"/>
      <c r="F20" s="59"/>
      <c r="G20" s="59"/>
      <c r="H20" s="59"/>
      <c r="I20" s="59"/>
    </row>
    <row r="21" spans="1:9" s="60" customFormat="1" ht="23.25" customHeight="1" x14ac:dyDescent="0.2">
      <c r="A21" s="138" t="s">
        <v>89</v>
      </c>
      <c r="B21" s="138"/>
      <c r="C21" s="139" t="s">
        <v>110</v>
      </c>
      <c r="D21" s="139"/>
      <c r="E21" s="59"/>
      <c r="F21" s="59"/>
      <c r="G21" s="59"/>
      <c r="H21" s="59"/>
      <c r="I21" s="59"/>
    </row>
    <row r="22" spans="1:9" ht="11.25" customHeight="1" x14ac:dyDescent="0.25">
      <c r="A22" s="61"/>
      <c r="B22" s="61"/>
      <c r="C22" s="61"/>
      <c r="D22" s="62"/>
      <c r="E22" s="62"/>
      <c r="F22" s="62"/>
      <c r="G22" s="62"/>
      <c r="H22" s="62"/>
      <c r="I22" s="62"/>
    </row>
    <row r="23" spans="1:9" ht="18.75" x14ac:dyDescent="0.25">
      <c r="A23" s="131" t="s">
        <v>60</v>
      </c>
      <c r="B23" s="131"/>
      <c r="C23" s="131"/>
      <c r="D23" s="131"/>
      <c r="E23" s="131"/>
      <c r="F23" s="131"/>
      <c r="G23" s="131"/>
      <c r="H23" s="131"/>
      <c r="I23" s="131"/>
    </row>
    <row r="24" spans="1:9" x14ac:dyDescent="0.25">
      <c r="A24" s="75" t="s">
        <v>42</v>
      </c>
      <c r="B24" s="76" t="s">
        <v>43</v>
      </c>
      <c r="C24" s="76" t="s">
        <v>62</v>
      </c>
      <c r="D24" s="76" t="s">
        <v>44</v>
      </c>
      <c r="E24" s="75" t="s">
        <v>45</v>
      </c>
      <c r="F24" s="76" t="s">
        <v>46</v>
      </c>
      <c r="G24" s="76" t="s">
        <v>49</v>
      </c>
      <c r="H24" s="76" t="s">
        <v>47</v>
      </c>
      <c r="I24" s="76" t="s">
        <v>48</v>
      </c>
    </row>
    <row r="25" spans="1:9" ht="45" x14ac:dyDescent="0.25">
      <c r="A25" s="77">
        <v>1</v>
      </c>
      <c r="B25" s="78" t="s">
        <v>112</v>
      </c>
      <c r="C25" s="79" t="s">
        <v>113</v>
      </c>
      <c r="D25" s="80">
        <v>500.22</v>
      </c>
      <c r="E25" s="81">
        <v>1</v>
      </c>
      <c r="F25" s="80">
        <f>+E25*D25</f>
        <v>500.22</v>
      </c>
      <c r="G25" s="84" t="s">
        <v>114</v>
      </c>
      <c r="H25" s="82" t="s">
        <v>43</v>
      </c>
      <c r="I25" s="93" t="s">
        <v>115</v>
      </c>
    </row>
    <row r="26" spans="1:9" ht="45" x14ac:dyDescent="0.25">
      <c r="A26" s="77">
        <v>2</v>
      </c>
      <c r="B26" s="78" t="s">
        <v>116</v>
      </c>
      <c r="C26" s="79" t="s">
        <v>117</v>
      </c>
      <c r="D26" s="80">
        <v>655.1</v>
      </c>
      <c r="E26" s="81">
        <v>0.5</v>
      </c>
      <c r="F26" s="80">
        <f>+E26*D26</f>
        <v>327.55</v>
      </c>
      <c r="G26" s="82" t="s">
        <v>49</v>
      </c>
      <c r="H26" s="84" t="s">
        <v>43</v>
      </c>
      <c r="I26" s="93" t="s">
        <v>118</v>
      </c>
    </row>
    <row r="27" spans="1:9" s="71" customFormat="1" x14ac:dyDescent="0.25">
      <c r="A27" s="136" t="s">
        <v>46</v>
      </c>
      <c r="B27" s="136"/>
      <c r="C27" s="136"/>
      <c r="D27" s="136"/>
      <c r="E27" s="136"/>
      <c r="F27" s="85">
        <f>SUM(F25:F26)</f>
        <v>827.77</v>
      </c>
      <c r="G27" s="137"/>
      <c r="H27" s="137"/>
      <c r="I27" s="137"/>
    </row>
    <row r="28" spans="1:9" s="71" customFormat="1" x14ac:dyDescent="0.25">
      <c r="A28" s="132" t="s">
        <v>4</v>
      </c>
      <c r="B28" s="133"/>
      <c r="C28" s="133"/>
      <c r="D28" s="133"/>
      <c r="E28" s="134"/>
      <c r="F28" s="86">
        <v>25</v>
      </c>
      <c r="G28" s="137"/>
      <c r="H28" s="137"/>
      <c r="I28" s="137"/>
    </row>
    <row r="29" spans="1:9" s="66" customFormat="1" ht="6" customHeight="1" x14ac:dyDescent="0.3">
      <c r="A29" s="67"/>
      <c r="B29" s="67"/>
      <c r="C29" s="67"/>
      <c r="D29" s="69"/>
      <c r="E29" s="69"/>
      <c r="F29" s="68"/>
      <c r="G29" s="70"/>
      <c r="H29" s="70"/>
      <c r="I29" s="70"/>
    </row>
    <row r="30" spans="1:9" s="66" customFormat="1" ht="18.75" x14ac:dyDescent="0.3">
      <c r="A30" s="131" t="s">
        <v>61</v>
      </c>
      <c r="B30" s="131"/>
      <c r="C30" s="131"/>
      <c r="D30" s="131"/>
      <c r="E30" s="131"/>
      <c r="F30" s="131"/>
      <c r="G30" s="131"/>
      <c r="H30" s="131"/>
      <c r="I30" s="131"/>
    </row>
    <row r="31" spans="1:9" ht="25.5" x14ac:dyDescent="0.25">
      <c r="A31" s="75" t="s">
        <v>42</v>
      </c>
      <c r="B31" s="76" t="s">
        <v>43</v>
      </c>
      <c r="C31" s="76" t="s">
        <v>62</v>
      </c>
      <c r="D31" s="75" t="s">
        <v>87</v>
      </c>
      <c r="E31" s="75" t="s">
        <v>45</v>
      </c>
      <c r="F31" s="75" t="s">
        <v>88</v>
      </c>
      <c r="G31" s="76" t="s">
        <v>49</v>
      </c>
      <c r="H31" s="76" t="s">
        <v>47</v>
      </c>
      <c r="I31" s="76" t="s">
        <v>48</v>
      </c>
    </row>
    <row r="32" spans="1:9" ht="45" x14ac:dyDescent="0.25">
      <c r="A32" s="77">
        <v>1</v>
      </c>
      <c r="B32" s="78" t="str">
        <f>+B25</f>
        <v>CONTRATO  CON LA ALCALDIA DE PASTO</v>
      </c>
      <c r="C32" s="79" t="str">
        <f>+C25</f>
        <v>CONSECUTIVO 2 - JAVIER SANCHEZ HIDALGO</v>
      </c>
      <c r="D32" s="80">
        <v>337.47</v>
      </c>
      <c r="E32" s="81">
        <v>1</v>
      </c>
      <c r="F32" s="80">
        <f>+E32*D32</f>
        <v>337.47</v>
      </c>
      <c r="G32" s="83" t="str">
        <f t="shared" ref="G32:I33" si="1">+G25</f>
        <v>ACTA FINAL DE OBRA</v>
      </c>
      <c r="H32" s="82" t="str">
        <f t="shared" si="1"/>
        <v>CONTRATO</v>
      </c>
      <c r="I32" s="93" t="str">
        <f t="shared" si="1"/>
        <v>FOLIO 58 AL 71 ARCHIVO PROPUESTA UNIFICADA JAVIER SANCHEZ HIDALGO</v>
      </c>
    </row>
    <row r="33" spans="1:9" ht="45" x14ac:dyDescent="0.25">
      <c r="A33" s="77">
        <v>2</v>
      </c>
      <c r="B33" s="78" t="str">
        <f>+B26</f>
        <v>CONTRATO CON LA ALCALDIA DE GUALMATAN</v>
      </c>
      <c r="C33" s="79" t="str">
        <f>+C26</f>
        <v>CONSECUTIVO 4 - JAVIER SANCHEZ HIDALGO</v>
      </c>
      <c r="D33" s="80">
        <v>1442.53</v>
      </c>
      <c r="E33" s="81">
        <v>0.5</v>
      </c>
      <c r="F33" s="80">
        <f>+E33*D33</f>
        <v>721.26499999999999</v>
      </c>
      <c r="G33" s="82" t="str">
        <f t="shared" si="1"/>
        <v>CERTIFICACION</v>
      </c>
      <c r="H33" s="84" t="str">
        <f t="shared" si="1"/>
        <v>CONTRATO</v>
      </c>
      <c r="I33" s="93" t="str">
        <f t="shared" si="1"/>
        <v>FOLIO 41 AL 50 ARCHIVO PROPUESTA UNIFICADA JAVIER SANCHEZ HIDALGO</v>
      </c>
    </row>
    <row r="34" spans="1:9" s="71" customFormat="1" x14ac:dyDescent="0.25">
      <c r="A34" s="136" t="s">
        <v>64</v>
      </c>
      <c r="B34" s="136"/>
      <c r="C34" s="136"/>
      <c r="D34" s="136"/>
      <c r="E34" s="136"/>
      <c r="F34" s="85">
        <f>SUM(F32:F33)</f>
        <v>1058.7350000000001</v>
      </c>
      <c r="G34" s="63"/>
      <c r="H34" s="65"/>
      <c r="I34" s="64"/>
    </row>
    <row r="35" spans="1:9" s="71" customFormat="1" ht="18.75" x14ac:dyDescent="0.25">
      <c r="A35" s="132" t="s">
        <v>4</v>
      </c>
      <c r="B35" s="133"/>
      <c r="C35" s="133"/>
      <c r="D35" s="133"/>
      <c r="E35" s="134"/>
      <c r="F35" s="87">
        <v>25</v>
      </c>
      <c r="G35" s="135"/>
      <c r="H35" s="135"/>
      <c r="I35" s="135"/>
    </row>
    <row r="36" spans="1:9" s="71" customFormat="1" ht="12.75" customHeight="1" x14ac:dyDescent="0.25">
      <c r="A36" s="72"/>
      <c r="B36" s="72"/>
      <c r="C36" s="72"/>
      <c r="D36" s="74"/>
      <c r="E36" s="74"/>
      <c r="F36" s="73"/>
      <c r="G36" s="70"/>
      <c r="H36" s="70"/>
      <c r="I36" s="70"/>
    </row>
    <row r="37" spans="1:9" s="60" customFormat="1" ht="23.45" customHeight="1" x14ac:dyDescent="0.2">
      <c r="A37" s="90" t="s">
        <v>78</v>
      </c>
      <c r="B37" s="91" t="str">
        <f>+PUNTAJE!B7</f>
        <v>CONSORCIO TM</v>
      </c>
      <c r="C37" s="88" t="s">
        <v>86</v>
      </c>
      <c r="D37" s="89">
        <f>+F45+F52</f>
        <v>50</v>
      </c>
      <c r="E37" s="59"/>
      <c r="F37" s="59"/>
      <c r="G37" s="59"/>
      <c r="H37" s="59"/>
      <c r="I37" s="59"/>
    </row>
    <row r="38" spans="1:9" s="60" customFormat="1" ht="23.25" customHeight="1" x14ac:dyDescent="0.2">
      <c r="A38" s="138" t="s">
        <v>89</v>
      </c>
      <c r="B38" s="138"/>
      <c r="C38" s="139" t="s">
        <v>119</v>
      </c>
      <c r="D38" s="139"/>
      <c r="E38" s="59"/>
      <c r="F38" s="59"/>
      <c r="G38" s="59"/>
      <c r="H38" s="59"/>
      <c r="I38" s="59"/>
    </row>
    <row r="39" spans="1:9" ht="11.25" customHeight="1" x14ac:dyDescent="0.25">
      <c r="A39" s="61"/>
      <c r="B39" s="61"/>
      <c r="C39" s="61"/>
      <c r="D39" s="62"/>
      <c r="E39" s="62"/>
      <c r="F39" s="62"/>
      <c r="G39" s="62"/>
      <c r="H39" s="62"/>
      <c r="I39" s="62"/>
    </row>
    <row r="40" spans="1:9" ht="18.75" x14ac:dyDescent="0.25">
      <c r="A40" s="131" t="s">
        <v>60</v>
      </c>
      <c r="B40" s="131"/>
      <c r="C40" s="131"/>
      <c r="D40" s="131"/>
      <c r="E40" s="131"/>
      <c r="F40" s="131"/>
      <c r="G40" s="131"/>
      <c r="H40" s="131"/>
      <c r="I40" s="131"/>
    </row>
    <row r="41" spans="1:9" x14ac:dyDescent="0.25">
      <c r="A41" s="75" t="s">
        <v>42</v>
      </c>
      <c r="B41" s="76" t="s">
        <v>43</v>
      </c>
      <c r="C41" s="76" t="s">
        <v>62</v>
      </c>
      <c r="D41" s="76" t="s">
        <v>44</v>
      </c>
      <c r="E41" s="75" t="s">
        <v>45</v>
      </c>
      <c r="F41" s="76" t="s">
        <v>46</v>
      </c>
      <c r="G41" s="76" t="s">
        <v>49</v>
      </c>
      <c r="H41" s="76" t="s">
        <v>47</v>
      </c>
      <c r="I41" s="76" t="s">
        <v>48</v>
      </c>
    </row>
    <row r="42" spans="1:9" ht="45" x14ac:dyDescent="0.25">
      <c r="A42" s="77">
        <v>1</v>
      </c>
      <c r="B42" s="78" t="s">
        <v>120</v>
      </c>
      <c r="C42" s="79" t="s">
        <v>122</v>
      </c>
      <c r="D42" s="80">
        <v>295.32</v>
      </c>
      <c r="E42" s="81">
        <v>1</v>
      </c>
      <c r="F42" s="80">
        <f>+E42*D42</f>
        <v>295.32</v>
      </c>
      <c r="G42" s="80" t="s">
        <v>43</v>
      </c>
      <c r="H42" s="84" t="s">
        <v>114</v>
      </c>
      <c r="I42" s="93" t="s">
        <v>123</v>
      </c>
    </row>
    <row r="43" spans="1:9" ht="45" x14ac:dyDescent="0.25">
      <c r="A43" s="77">
        <v>2</v>
      </c>
      <c r="B43" s="78" t="s">
        <v>121</v>
      </c>
      <c r="C43" s="79" t="s">
        <v>126</v>
      </c>
      <c r="D43" s="80">
        <v>682</v>
      </c>
      <c r="E43" s="81">
        <v>1</v>
      </c>
      <c r="F43" s="80">
        <f>+E43*D43</f>
        <v>682</v>
      </c>
      <c r="G43" s="82" t="s">
        <v>43</v>
      </c>
      <c r="H43" s="84" t="s">
        <v>125</v>
      </c>
      <c r="I43" s="93" t="s">
        <v>124</v>
      </c>
    </row>
    <row r="44" spans="1:9" s="71" customFormat="1" x14ac:dyDescent="0.25">
      <c r="A44" s="136" t="s">
        <v>46</v>
      </c>
      <c r="B44" s="136"/>
      <c r="C44" s="136"/>
      <c r="D44" s="136"/>
      <c r="E44" s="136"/>
      <c r="F44" s="85">
        <f>SUM(F42:F43)</f>
        <v>977.31999999999994</v>
      </c>
      <c r="G44" s="137"/>
      <c r="H44" s="137"/>
      <c r="I44" s="137"/>
    </row>
    <row r="45" spans="1:9" s="71" customFormat="1" x14ac:dyDescent="0.25">
      <c r="A45" s="132" t="s">
        <v>4</v>
      </c>
      <c r="B45" s="133"/>
      <c r="C45" s="133"/>
      <c r="D45" s="133"/>
      <c r="E45" s="134"/>
      <c r="F45" s="86">
        <v>25</v>
      </c>
      <c r="G45" s="137"/>
      <c r="H45" s="137"/>
      <c r="I45" s="137"/>
    </row>
    <row r="46" spans="1:9" s="66" customFormat="1" ht="6" customHeight="1" x14ac:dyDescent="0.3">
      <c r="A46" s="67"/>
      <c r="B46" s="67"/>
      <c r="C46" s="67"/>
      <c r="D46" s="69"/>
      <c r="E46" s="69"/>
      <c r="F46" s="68"/>
      <c r="G46" s="70"/>
      <c r="H46" s="70"/>
      <c r="I46" s="70"/>
    </row>
    <row r="47" spans="1:9" s="66" customFormat="1" ht="18.75" x14ac:dyDescent="0.3">
      <c r="A47" s="131" t="s">
        <v>61</v>
      </c>
      <c r="B47" s="131"/>
      <c r="C47" s="131"/>
      <c r="D47" s="131"/>
      <c r="E47" s="131"/>
      <c r="F47" s="131"/>
      <c r="G47" s="131"/>
      <c r="H47" s="131"/>
      <c r="I47" s="131"/>
    </row>
    <row r="48" spans="1:9" ht="25.5" x14ac:dyDescent="0.25">
      <c r="A48" s="75" t="s">
        <v>42</v>
      </c>
      <c r="B48" s="76" t="s">
        <v>43</v>
      </c>
      <c r="C48" s="76" t="s">
        <v>62</v>
      </c>
      <c r="D48" s="75" t="s">
        <v>87</v>
      </c>
      <c r="E48" s="75" t="s">
        <v>45</v>
      </c>
      <c r="F48" s="75" t="s">
        <v>88</v>
      </c>
      <c r="G48" s="76" t="s">
        <v>49</v>
      </c>
      <c r="H48" s="76" t="s">
        <v>47</v>
      </c>
      <c r="I48" s="76" t="s">
        <v>48</v>
      </c>
    </row>
    <row r="49" spans="1:9" ht="45" x14ac:dyDescent="0.25">
      <c r="A49" s="77">
        <v>1</v>
      </c>
      <c r="B49" s="78" t="str">
        <f>+B42</f>
        <v>CONTRATO IEM ESCUELA NACIONAL SUPERIOR DE PASTO</v>
      </c>
      <c r="C49" s="79" t="str">
        <f>+C42</f>
        <v>CONSECUTIVO 69 - MIGUEL BURBANO MERA</v>
      </c>
      <c r="D49" s="80">
        <v>228.57</v>
      </c>
      <c r="E49" s="81">
        <v>1</v>
      </c>
      <c r="F49" s="80">
        <f>+E49*D49</f>
        <v>228.57</v>
      </c>
      <c r="G49" s="80" t="str">
        <f t="shared" ref="G49:I50" si="2">+G42</f>
        <v>CONTRATO</v>
      </c>
      <c r="H49" s="84" t="str">
        <f t="shared" si="2"/>
        <v>ACTA FINAL DE OBRA</v>
      </c>
      <c r="I49" s="93" t="str">
        <f t="shared" si="2"/>
        <v>FOLIO 6 AL 16 ARCHIVO 0,PROPUESTA CONSORCIO TM - 2DA PARTE</v>
      </c>
    </row>
    <row r="50" spans="1:9" ht="45" x14ac:dyDescent="0.25">
      <c r="A50" s="77">
        <v>2</v>
      </c>
      <c r="B50" s="78" t="str">
        <f>+B43</f>
        <v>CONTRATO HOSPITAL TIMBIO E.S.E. EMPRESA SOCIAL DEL ESTADO</v>
      </c>
      <c r="C50" s="79" t="str">
        <f>+C43</f>
        <v>CONSECUTIVO 81 - TRANSFORMAR INGENIEROS SAS</v>
      </c>
      <c r="D50" s="80">
        <v>395.77</v>
      </c>
      <c r="E50" s="81">
        <v>1</v>
      </c>
      <c r="F50" s="80">
        <f>+E50*D50</f>
        <v>395.77</v>
      </c>
      <c r="G50" s="82" t="str">
        <f t="shared" si="2"/>
        <v>CONTRATO</v>
      </c>
      <c r="H50" s="84" t="str">
        <f t="shared" si="2"/>
        <v>ACTA DE RECIBO FINAL</v>
      </c>
      <c r="I50" s="93" t="str">
        <f t="shared" si="2"/>
        <v>FOLIO 17 AL 36 ARCHIVO 0,PROPUESTA CONSORCIO TM - 2DA PARTE</v>
      </c>
    </row>
    <row r="51" spans="1:9" s="71" customFormat="1" x14ac:dyDescent="0.25">
      <c r="A51" s="136" t="s">
        <v>64</v>
      </c>
      <c r="B51" s="136"/>
      <c r="C51" s="136"/>
      <c r="D51" s="136"/>
      <c r="E51" s="136"/>
      <c r="F51" s="85">
        <f>SUM(F49:F50)</f>
        <v>624.33999999999992</v>
      </c>
      <c r="G51" s="63"/>
      <c r="H51" s="65"/>
      <c r="I51" s="64"/>
    </row>
    <row r="52" spans="1:9" s="71" customFormat="1" ht="18.75" x14ac:dyDescent="0.25">
      <c r="A52" s="132" t="s">
        <v>4</v>
      </c>
      <c r="B52" s="133"/>
      <c r="C52" s="133"/>
      <c r="D52" s="133"/>
      <c r="E52" s="134"/>
      <c r="F52" s="87">
        <v>25</v>
      </c>
      <c r="G52" s="135"/>
      <c r="H52" s="135"/>
      <c r="I52" s="135"/>
    </row>
    <row r="53" spans="1:9" s="71" customFormat="1" ht="12.75" customHeight="1" x14ac:dyDescent="0.25">
      <c r="A53" s="72"/>
      <c r="B53" s="72"/>
      <c r="C53" s="72"/>
      <c r="D53" s="74"/>
      <c r="E53" s="74"/>
      <c r="F53" s="73"/>
      <c r="G53" s="70"/>
      <c r="H53" s="70"/>
      <c r="I53" s="70"/>
    </row>
    <row r="54" spans="1:9" s="60" customFormat="1" ht="23.45" customHeight="1" x14ac:dyDescent="0.2">
      <c r="A54" s="90" t="s">
        <v>79</v>
      </c>
      <c r="B54" s="91" t="str">
        <f>+PUNTAJE!B8</f>
        <v>CONSORCIO CR 2020</v>
      </c>
      <c r="C54" s="88" t="s">
        <v>86</v>
      </c>
      <c r="D54" s="89">
        <f>+F62+F69</f>
        <v>0</v>
      </c>
      <c r="E54" s="59"/>
      <c r="F54" s="59"/>
      <c r="G54" s="59"/>
      <c r="H54" s="59"/>
      <c r="I54" s="59"/>
    </row>
    <row r="55" spans="1:9" s="60" customFormat="1" ht="54.75" customHeight="1" x14ac:dyDescent="0.2">
      <c r="A55" s="138" t="s">
        <v>89</v>
      </c>
      <c r="B55" s="138"/>
      <c r="C55" s="139" t="s">
        <v>127</v>
      </c>
      <c r="D55" s="139"/>
      <c r="E55" s="59"/>
      <c r="F55" s="59"/>
      <c r="G55" s="59"/>
      <c r="H55" s="59"/>
      <c r="I55" s="59"/>
    </row>
    <row r="56" spans="1:9" ht="11.25" customHeight="1" x14ac:dyDescent="0.25">
      <c r="A56" s="61"/>
      <c r="B56" s="61"/>
      <c r="C56" s="61"/>
      <c r="D56" s="62"/>
      <c r="E56" s="62"/>
      <c r="F56" s="62"/>
      <c r="G56" s="62"/>
      <c r="H56" s="62"/>
      <c r="I56" s="62"/>
    </row>
    <row r="57" spans="1:9" ht="18.75" x14ac:dyDescent="0.25">
      <c r="A57" s="131" t="s">
        <v>60</v>
      </c>
      <c r="B57" s="131"/>
      <c r="C57" s="131"/>
      <c r="D57" s="131"/>
      <c r="E57" s="131"/>
      <c r="F57" s="131"/>
      <c r="G57" s="131"/>
      <c r="H57" s="131"/>
      <c r="I57" s="131"/>
    </row>
    <row r="58" spans="1:9" x14ac:dyDescent="0.25">
      <c r="A58" s="75" t="s">
        <v>42</v>
      </c>
      <c r="B58" s="76" t="s">
        <v>43</v>
      </c>
      <c r="C58" s="76" t="s">
        <v>62</v>
      </c>
      <c r="D58" s="76" t="s">
        <v>44</v>
      </c>
      <c r="E58" s="75" t="s">
        <v>45</v>
      </c>
      <c r="F58" s="76" t="s">
        <v>46</v>
      </c>
      <c r="G58" s="76" t="s">
        <v>49</v>
      </c>
      <c r="H58" s="76" t="s">
        <v>47</v>
      </c>
      <c r="I58" s="76" t="s">
        <v>48</v>
      </c>
    </row>
    <row r="59" spans="1:9" x14ac:dyDescent="0.25">
      <c r="A59" s="77">
        <v>1</v>
      </c>
      <c r="B59" s="78"/>
      <c r="C59" s="79"/>
      <c r="D59" s="80"/>
      <c r="E59" s="81"/>
      <c r="F59" s="80"/>
      <c r="G59" s="80"/>
      <c r="H59" s="82"/>
      <c r="I59" s="83"/>
    </row>
    <row r="60" spans="1:9" x14ac:dyDescent="0.25">
      <c r="A60" s="77">
        <v>2</v>
      </c>
      <c r="B60" s="78"/>
      <c r="C60" s="79"/>
      <c r="D60" s="80"/>
      <c r="E60" s="81"/>
      <c r="F60" s="80"/>
      <c r="G60" s="82"/>
      <c r="H60" s="84"/>
      <c r="I60" s="83"/>
    </row>
    <row r="61" spans="1:9" s="71" customFormat="1" x14ac:dyDescent="0.25">
      <c r="A61" s="136" t="s">
        <v>46</v>
      </c>
      <c r="B61" s="136"/>
      <c r="C61" s="136"/>
      <c r="D61" s="136"/>
      <c r="E61" s="136"/>
      <c r="F61" s="85">
        <f>SUM(F59:F60)</f>
        <v>0</v>
      </c>
      <c r="G61" s="137"/>
      <c r="H61" s="137"/>
      <c r="I61" s="137"/>
    </row>
    <row r="62" spans="1:9" s="71" customFormat="1" x14ac:dyDescent="0.25">
      <c r="A62" s="132" t="s">
        <v>4</v>
      </c>
      <c r="B62" s="133"/>
      <c r="C62" s="133"/>
      <c r="D62" s="133"/>
      <c r="E62" s="134"/>
      <c r="F62" s="86">
        <v>0</v>
      </c>
      <c r="G62" s="137"/>
      <c r="H62" s="137"/>
      <c r="I62" s="137"/>
    </row>
    <row r="63" spans="1:9" s="66" customFormat="1" ht="6" customHeight="1" x14ac:dyDescent="0.3">
      <c r="A63" s="67"/>
      <c r="B63" s="67"/>
      <c r="C63" s="67"/>
      <c r="D63" s="69"/>
      <c r="E63" s="69"/>
      <c r="F63" s="68"/>
      <c r="G63" s="70"/>
      <c r="H63" s="70"/>
      <c r="I63" s="70"/>
    </row>
    <row r="64" spans="1:9" s="66" customFormat="1" ht="18.75" x14ac:dyDescent="0.3">
      <c r="A64" s="131" t="s">
        <v>61</v>
      </c>
      <c r="B64" s="131"/>
      <c r="C64" s="131"/>
      <c r="D64" s="131"/>
      <c r="E64" s="131"/>
      <c r="F64" s="131"/>
      <c r="G64" s="131"/>
      <c r="H64" s="131"/>
      <c r="I64" s="131"/>
    </row>
    <row r="65" spans="1:9" ht="25.5" x14ac:dyDescent="0.25">
      <c r="A65" s="75" t="s">
        <v>42</v>
      </c>
      <c r="B65" s="76" t="s">
        <v>43</v>
      </c>
      <c r="C65" s="76" t="s">
        <v>62</v>
      </c>
      <c r="D65" s="75" t="s">
        <v>87</v>
      </c>
      <c r="E65" s="75" t="s">
        <v>45</v>
      </c>
      <c r="F65" s="75" t="s">
        <v>88</v>
      </c>
      <c r="G65" s="76" t="s">
        <v>49</v>
      </c>
      <c r="H65" s="76" t="s">
        <v>47</v>
      </c>
      <c r="I65" s="76" t="s">
        <v>48</v>
      </c>
    </row>
    <row r="66" spans="1:9" x14ac:dyDescent="0.25">
      <c r="A66" s="77">
        <v>1</v>
      </c>
      <c r="B66" s="78"/>
      <c r="C66" s="79"/>
      <c r="D66" s="80"/>
      <c r="E66" s="81"/>
      <c r="F66" s="80"/>
      <c r="G66" s="80"/>
      <c r="H66" s="82"/>
      <c r="I66" s="83"/>
    </row>
    <row r="67" spans="1:9" x14ac:dyDescent="0.25">
      <c r="A67" s="77">
        <v>2</v>
      </c>
      <c r="B67" s="78"/>
      <c r="C67" s="79"/>
      <c r="D67" s="80"/>
      <c r="E67" s="81"/>
      <c r="F67" s="80"/>
      <c r="G67" s="82"/>
      <c r="H67" s="84"/>
      <c r="I67" s="83"/>
    </row>
    <row r="68" spans="1:9" s="71" customFormat="1" x14ac:dyDescent="0.25">
      <c r="A68" s="136" t="s">
        <v>64</v>
      </c>
      <c r="B68" s="136"/>
      <c r="C68" s="136"/>
      <c r="D68" s="136"/>
      <c r="E68" s="136"/>
      <c r="F68" s="85">
        <f>SUM(F66:F67)</f>
        <v>0</v>
      </c>
      <c r="G68" s="63"/>
      <c r="H68" s="65"/>
      <c r="I68" s="64"/>
    </row>
    <row r="69" spans="1:9" s="71" customFormat="1" ht="18.75" x14ac:dyDescent="0.25">
      <c r="A69" s="132" t="s">
        <v>4</v>
      </c>
      <c r="B69" s="133"/>
      <c r="C69" s="133"/>
      <c r="D69" s="133"/>
      <c r="E69" s="134"/>
      <c r="F69" s="87">
        <v>0</v>
      </c>
      <c r="G69" s="135"/>
      <c r="H69" s="135"/>
      <c r="I69" s="135"/>
    </row>
    <row r="70" spans="1:9" s="71" customFormat="1" ht="12.75" customHeight="1" x14ac:dyDescent="0.25">
      <c r="A70" s="72"/>
      <c r="B70" s="72"/>
      <c r="C70" s="72"/>
      <c r="D70" s="74"/>
      <c r="E70" s="74"/>
      <c r="F70" s="73"/>
      <c r="G70" s="70"/>
      <c r="H70" s="70"/>
      <c r="I70" s="70"/>
    </row>
    <row r="71" spans="1:9" s="60" customFormat="1" ht="23.45" customHeight="1" x14ac:dyDescent="0.2">
      <c r="A71" s="90" t="s">
        <v>80</v>
      </c>
      <c r="B71" s="91" t="str">
        <f>+PUNTAJE!B9</f>
        <v>U.T. UNEDAR 2020</v>
      </c>
      <c r="C71" s="88" t="s">
        <v>86</v>
      </c>
      <c r="D71" s="89">
        <f>+F79+F86</f>
        <v>0</v>
      </c>
      <c r="E71" s="59"/>
      <c r="F71" s="59"/>
      <c r="G71" s="59"/>
      <c r="H71" s="59"/>
      <c r="I71" s="59"/>
    </row>
    <row r="72" spans="1:9" s="60" customFormat="1" ht="23.25" customHeight="1" x14ac:dyDescent="0.2">
      <c r="A72" s="138" t="s">
        <v>89</v>
      </c>
      <c r="B72" s="138"/>
      <c r="C72" s="138"/>
      <c r="D72" s="138"/>
      <c r="E72" s="59"/>
      <c r="F72" s="59"/>
      <c r="G72" s="59"/>
      <c r="H72" s="59"/>
      <c r="I72" s="59"/>
    </row>
    <row r="73" spans="1:9" ht="11.25" customHeight="1" x14ac:dyDescent="0.25">
      <c r="A73" s="61"/>
      <c r="B73" s="61"/>
      <c r="C73" s="61"/>
      <c r="D73" s="62"/>
      <c r="E73" s="62"/>
      <c r="F73" s="62"/>
      <c r="G73" s="62"/>
      <c r="H73" s="62"/>
      <c r="I73" s="62"/>
    </row>
    <row r="74" spans="1:9" ht="18.75" x14ac:dyDescent="0.25">
      <c r="A74" s="131" t="s">
        <v>60</v>
      </c>
      <c r="B74" s="131"/>
      <c r="C74" s="131"/>
      <c r="D74" s="131"/>
      <c r="E74" s="131"/>
      <c r="F74" s="131"/>
      <c r="G74" s="131"/>
      <c r="H74" s="131"/>
      <c r="I74" s="131"/>
    </row>
    <row r="75" spans="1:9" x14ac:dyDescent="0.25">
      <c r="A75" s="75" t="s">
        <v>42</v>
      </c>
      <c r="B75" s="76" t="s">
        <v>43</v>
      </c>
      <c r="C75" s="76" t="s">
        <v>62</v>
      </c>
      <c r="D75" s="76" t="s">
        <v>44</v>
      </c>
      <c r="E75" s="75" t="s">
        <v>45</v>
      </c>
      <c r="F75" s="76" t="s">
        <v>46</v>
      </c>
      <c r="G75" s="76" t="s">
        <v>49</v>
      </c>
      <c r="H75" s="76" t="s">
        <v>47</v>
      </c>
      <c r="I75" s="76" t="s">
        <v>48</v>
      </c>
    </row>
    <row r="76" spans="1:9" x14ac:dyDescent="0.25">
      <c r="A76" s="77">
        <v>1</v>
      </c>
      <c r="B76" s="78" t="s">
        <v>104</v>
      </c>
      <c r="C76" s="79"/>
      <c r="D76" s="80"/>
      <c r="E76" s="81"/>
      <c r="F76" s="80"/>
      <c r="G76" s="80"/>
      <c r="H76" s="82"/>
      <c r="I76" s="83"/>
    </row>
    <row r="77" spans="1:9" x14ac:dyDescent="0.25">
      <c r="A77" s="77">
        <v>2</v>
      </c>
      <c r="B77" s="78"/>
      <c r="C77" s="79"/>
      <c r="D77" s="80"/>
      <c r="E77" s="81"/>
      <c r="F77" s="80"/>
      <c r="G77" s="82"/>
      <c r="H77" s="84"/>
      <c r="I77" s="83"/>
    </row>
    <row r="78" spans="1:9" s="71" customFormat="1" x14ac:dyDescent="0.25">
      <c r="A78" s="136" t="s">
        <v>46</v>
      </c>
      <c r="B78" s="136"/>
      <c r="C78" s="136"/>
      <c r="D78" s="136"/>
      <c r="E78" s="136"/>
      <c r="F78" s="85">
        <f>SUM(F76:F77)</f>
        <v>0</v>
      </c>
      <c r="G78" s="137"/>
      <c r="H78" s="137"/>
      <c r="I78" s="137"/>
    </row>
    <row r="79" spans="1:9" s="71" customFormat="1" x14ac:dyDescent="0.25">
      <c r="A79" s="132" t="s">
        <v>4</v>
      </c>
      <c r="B79" s="133"/>
      <c r="C79" s="133"/>
      <c r="D79" s="133"/>
      <c r="E79" s="134"/>
      <c r="F79" s="86">
        <v>0</v>
      </c>
      <c r="G79" s="137"/>
      <c r="H79" s="137"/>
      <c r="I79" s="137"/>
    </row>
    <row r="80" spans="1:9" s="66" customFormat="1" ht="6" customHeight="1" x14ac:dyDescent="0.3">
      <c r="A80" s="67"/>
      <c r="B80" s="67"/>
      <c r="C80" s="67"/>
      <c r="D80" s="69"/>
      <c r="E80" s="69"/>
      <c r="F80" s="68"/>
      <c r="G80" s="70"/>
      <c r="H80" s="70"/>
      <c r="I80" s="70"/>
    </row>
    <row r="81" spans="1:9" s="66" customFormat="1" ht="18.75" x14ac:dyDescent="0.3">
      <c r="A81" s="131" t="s">
        <v>61</v>
      </c>
      <c r="B81" s="131"/>
      <c r="C81" s="131"/>
      <c r="D81" s="131"/>
      <c r="E81" s="131"/>
      <c r="F81" s="131"/>
      <c r="G81" s="131"/>
      <c r="H81" s="131"/>
      <c r="I81" s="131"/>
    </row>
    <row r="82" spans="1:9" ht="25.5" x14ac:dyDescent="0.25">
      <c r="A82" s="75" t="s">
        <v>42</v>
      </c>
      <c r="B82" s="76" t="s">
        <v>43</v>
      </c>
      <c r="C82" s="76" t="s">
        <v>62</v>
      </c>
      <c r="D82" s="75" t="s">
        <v>87</v>
      </c>
      <c r="E82" s="75" t="s">
        <v>45</v>
      </c>
      <c r="F82" s="75" t="s">
        <v>88</v>
      </c>
      <c r="G82" s="76" t="s">
        <v>49</v>
      </c>
      <c r="H82" s="76" t="s">
        <v>47</v>
      </c>
      <c r="I82" s="76" t="s">
        <v>48</v>
      </c>
    </row>
    <row r="83" spans="1:9" x14ac:dyDescent="0.25">
      <c r="A83" s="77">
        <v>1</v>
      </c>
      <c r="B83" s="78" t="s">
        <v>104</v>
      </c>
      <c r="C83" s="79"/>
      <c r="D83" s="80"/>
      <c r="E83" s="81"/>
      <c r="F83" s="80"/>
      <c r="G83" s="80"/>
      <c r="H83" s="82"/>
      <c r="I83" s="83">
        <f t="shared" ref="I83:I84" si="3">+I76</f>
        <v>0</v>
      </c>
    </row>
    <row r="84" spans="1:9" x14ac:dyDescent="0.25">
      <c r="A84" s="77">
        <v>2</v>
      </c>
      <c r="B84" s="78"/>
      <c r="C84" s="79"/>
      <c r="D84" s="80"/>
      <c r="E84" s="81"/>
      <c r="F84" s="80"/>
      <c r="G84" s="82"/>
      <c r="H84" s="84"/>
      <c r="I84" s="83">
        <f t="shared" si="3"/>
        <v>0</v>
      </c>
    </row>
    <row r="85" spans="1:9" s="71" customFormat="1" x14ac:dyDescent="0.25">
      <c r="A85" s="136" t="s">
        <v>64</v>
      </c>
      <c r="B85" s="136"/>
      <c r="C85" s="136"/>
      <c r="D85" s="136"/>
      <c r="E85" s="136"/>
      <c r="F85" s="85">
        <f>SUM(F83:F84)</f>
        <v>0</v>
      </c>
      <c r="G85" s="63"/>
      <c r="H85" s="65"/>
      <c r="I85" s="64"/>
    </row>
    <row r="86" spans="1:9" s="71" customFormat="1" ht="18.75" x14ac:dyDescent="0.25">
      <c r="A86" s="132" t="s">
        <v>4</v>
      </c>
      <c r="B86" s="133"/>
      <c r="C86" s="133"/>
      <c r="D86" s="133"/>
      <c r="E86" s="134"/>
      <c r="F86" s="87">
        <v>0</v>
      </c>
      <c r="G86" s="135"/>
      <c r="H86" s="135"/>
      <c r="I86" s="135"/>
    </row>
  </sheetData>
  <mergeCells count="51">
    <mergeCell ref="A1:F1"/>
    <mergeCell ref="A6:I6"/>
    <mergeCell ref="A11:E11"/>
    <mergeCell ref="A4:B4"/>
    <mergeCell ref="C4:D4"/>
    <mergeCell ref="A35:E35"/>
    <mergeCell ref="G35:I35"/>
    <mergeCell ref="A38:B38"/>
    <mergeCell ref="A10:E10"/>
    <mergeCell ref="G10:I11"/>
    <mergeCell ref="A27:E27"/>
    <mergeCell ref="G27:I28"/>
    <mergeCell ref="A28:E28"/>
    <mergeCell ref="A30:I30"/>
    <mergeCell ref="A34:E34"/>
    <mergeCell ref="A13:I13"/>
    <mergeCell ref="A18:E18"/>
    <mergeCell ref="G18:I18"/>
    <mergeCell ref="A17:E17"/>
    <mergeCell ref="A23:I23"/>
    <mergeCell ref="A21:B21"/>
    <mergeCell ref="C21:D21"/>
    <mergeCell ref="C38:D38"/>
    <mergeCell ref="A44:E44"/>
    <mergeCell ref="G44:I45"/>
    <mergeCell ref="A45:E45"/>
    <mergeCell ref="A47:I47"/>
    <mergeCell ref="A40:I40"/>
    <mergeCell ref="A51:E51"/>
    <mergeCell ref="A52:E52"/>
    <mergeCell ref="G52:I52"/>
    <mergeCell ref="A55:B55"/>
    <mergeCell ref="C55:D55"/>
    <mergeCell ref="A57:I57"/>
    <mergeCell ref="A61:E61"/>
    <mergeCell ref="G61:I62"/>
    <mergeCell ref="A62:E62"/>
    <mergeCell ref="A64:I64"/>
    <mergeCell ref="A68:E68"/>
    <mergeCell ref="A69:E69"/>
    <mergeCell ref="G69:I69"/>
    <mergeCell ref="A72:B72"/>
    <mergeCell ref="C72:D72"/>
    <mergeCell ref="A74:I74"/>
    <mergeCell ref="A86:E86"/>
    <mergeCell ref="G86:I86"/>
    <mergeCell ref="A78:E78"/>
    <mergeCell ref="G78:I79"/>
    <mergeCell ref="A79:E79"/>
    <mergeCell ref="A81:I81"/>
    <mergeCell ref="A85:E8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6" workbookViewId="0">
      <selection activeCell="D7" sqref="D5:D7"/>
    </sheetView>
  </sheetViews>
  <sheetFormatPr baseColWidth="10" defaultRowHeight="15" x14ac:dyDescent="0.25"/>
  <cols>
    <col min="1" max="1" width="26" customWidth="1"/>
    <col min="2" max="2" width="29.28515625" customWidth="1"/>
    <col min="3" max="3" width="30.28515625" customWidth="1"/>
    <col min="4" max="4" width="17.28515625" customWidth="1"/>
    <col min="5" max="5" width="17.5703125" customWidth="1"/>
    <col min="6" max="6" width="38.140625" customWidth="1"/>
  </cols>
  <sheetData>
    <row r="1" spans="1:6" x14ac:dyDescent="0.25">
      <c r="A1" s="111" t="s">
        <v>63</v>
      </c>
      <c r="B1" s="111"/>
      <c r="C1" s="111"/>
      <c r="D1" s="111"/>
      <c r="E1" s="111"/>
    </row>
    <row r="3" spans="1:6" s="5" customFormat="1" x14ac:dyDescent="0.25">
      <c r="B3" s="3" t="s">
        <v>3</v>
      </c>
      <c r="C3" s="12" t="s">
        <v>128</v>
      </c>
      <c r="D3" s="12" t="s">
        <v>65</v>
      </c>
      <c r="E3" s="49" t="s">
        <v>2</v>
      </c>
      <c r="F3" s="49" t="s">
        <v>25</v>
      </c>
    </row>
    <row r="4" spans="1:6" s="5" customFormat="1" ht="135" x14ac:dyDescent="0.25">
      <c r="A4" s="6" t="s">
        <v>0</v>
      </c>
      <c r="B4" s="55" t="str">
        <f>+PUNTAJE!B5</f>
        <v>CONSORCIO OBRAS NARIÑO</v>
      </c>
      <c r="C4" s="94" t="s">
        <v>141</v>
      </c>
      <c r="D4" s="56" t="s">
        <v>129</v>
      </c>
      <c r="E4" s="56">
        <v>0</v>
      </c>
      <c r="F4" s="95" t="s">
        <v>130</v>
      </c>
    </row>
    <row r="5" spans="1:6" s="5" customFormat="1" ht="108" x14ac:dyDescent="0.25">
      <c r="A5" s="6" t="s">
        <v>1</v>
      </c>
      <c r="B5" s="50" t="str">
        <f>+PUNTAJE!B6</f>
        <v>JAVIER ARMANDO SANCHEZ</v>
      </c>
      <c r="C5" s="12" t="s">
        <v>129</v>
      </c>
      <c r="D5" s="82" t="s">
        <v>129</v>
      </c>
      <c r="E5" s="49">
        <v>0</v>
      </c>
      <c r="F5" s="95" t="s">
        <v>144</v>
      </c>
    </row>
    <row r="6" spans="1:6" s="5" customFormat="1" ht="108" x14ac:dyDescent="0.25">
      <c r="A6" s="6" t="s">
        <v>78</v>
      </c>
      <c r="B6" s="55" t="str">
        <f>+PUNTAJE!B7</f>
        <v>CONSORCIO TM</v>
      </c>
      <c r="C6" s="104" t="s">
        <v>136</v>
      </c>
      <c r="D6" s="82" t="s">
        <v>143</v>
      </c>
      <c r="E6" s="56">
        <v>28</v>
      </c>
      <c r="F6" s="95"/>
    </row>
    <row r="7" spans="1:6" s="5" customFormat="1" ht="81" x14ac:dyDescent="0.25">
      <c r="A7" s="6" t="s">
        <v>1</v>
      </c>
      <c r="B7" s="55" t="str">
        <f>+PUNTAJE!B8</f>
        <v>CONSORCIO CR 2020</v>
      </c>
      <c r="C7" s="104" t="s">
        <v>139</v>
      </c>
      <c r="D7" s="82" t="s">
        <v>143</v>
      </c>
      <c r="E7" s="56">
        <v>28</v>
      </c>
      <c r="F7" s="21"/>
    </row>
    <row r="8" spans="1:6" s="5" customFormat="1" ht="175.5" x14ac:dyDescent="0.3">
      <c r="A8" s="6" t="s">
        <v>1</v>
      </c>
      <c r="B8" s="55" t="str">
        <f>+PUNTAJE!B9</f>
        <v>U.T. UNEDAR 2020</v>
      </c>
      <c r="C8" s="141" t="s">
        <v>142</v>
      </c>
      <c r="D8" s="56" t="s">
        <v>143</v>
      </c>
      <c r="E8" s="56">
        <v>0</v>
      </c>
      <c r="F8" s="21" t="s">
        <v>104</v>
      </c>
    </row>
  </sheetData>
  <mergeCells count="1">
    <mergeCell ref="A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B5" workbookViewId="0">
      <selection activeCell="E11" sqref="E11"/>
    </sheetView>
  </sheetViews>
  <sheetFormatPr baseColWidth="10" defaultRowHeight="15" x14ac:dyDescent="0.25"/>
  <cols>
    <col min="1" max="1" width="26" customWidth="1"/>
    <col min="2" max="2" width="24.85546875" customWidth="1"/>
    <col min="3" max="3" width="24.28515625" customWidth="1"/>
    <col min="4" max="4" width="17.28515625" customWidth="1"/>
    <col min="5" max="5" width="17.5703125" customWidth="1"/>
    <col min="6" max="6" width="38.140625" customWidth="1"/>
  </cols>
  <sheetData>
    <row r="1" spans="1:6" x14ac:dyDescent="0.25">
      <c r="A1" s="111" t="s">
        <v>16</v>
      </c>
      <c r="B1" s="111"/>
      <c r="C1" s="111"/>
      <c r="D1" s="111"/>
      <c r="E1" s="111"/>
    </row>
    <row r="3" spans="1:6" s="5" customFormat="1" ht="56.25" x14ac:dyDescent="0.25">
      <c r="B3" s="3" t="s">
        <v>3</v>
      </c>
      <c r="C3" s="12" t="s">
        <v>17</v>
      </c>
      <c r="D3" s="12" t="s">
        <v>18</v>
      </c>
      <c r="E3" s="4" t="s">
        <v>2</v>
      </c>
      <c r="F3" s="9" t="s">
        <v>25</v>
      </c>
    </row>
    <row r="4" spans="1:6" s="5" customFormat="1" ht="81" x14ac:dyDescent="0.25">
      <c r="A4" s="6" t="s">
        <v>0</v>
      </c>
      <c r="B4" s="10" t="str">
        <f>+PUNTAJE!B5</f>
        <v>CONSORCIO OBRAS NARIÑO</v>
      </c>
      <c r="C4" s="97" t="s">
        <v>132</v>
      </c>
      <c r="D4" s="97" t="s">
        <v>131</v>
      </c>
      <c r="E4" s="9">
        <v>20</v>
      </c>
      <c r="F4" s="10"/>
    </row>
    <row r="5" spans="1:6" s="5" customFormat="1" ht="67.5" x14ac:dyDescent="0.25">
      <c r="A5" s="6" t="s">
        <v>1</v>
      </c>
      <c r="B5" s="10" t="str">
        <f>+PUNTAJE!B6</f>
        <v>JAVIER ARMANDO SANCHEZ</v>
      </c>
      <c r="C5" s="97" t="s">
        <v>133</v>
      </c>
      <c r="D5" s="97" t="s">
        <v>131</v>
      </c>
      <c r="E5" s="9">
        <v>20</v>
      </c>
      <c r="F5" s="21"/>
    </row>
    <row r="6" spans="1:6" s="5" customFormat="1" ht="67.5" x14ac:dyDescent="0.25">
      <c r="A6" s="6" t="s">
        <v>78</v>
      </c>
      <c r="B6" s="52" t="str">
        <f>+PUNTAJE!B7</f>
        <v>CONSORCIO TM</v>
      </c>
      <c r="C6" s="97" t="s">
        <v>137</v>
      </c>
      <c r="D6" s="97" t="s">
        <v>131</v>
      </c>
      <c r="E6" s="53">
        <v>20</v>
      </c>
      <c r="F6" s="21"/>
    </row>
    <row r="7" spans="1:6" s="5" customFormat="1" ht="54" x14ac:dyDescent="0.25">
      <c r="A7" s="6" t="s">
        <v>79</v>
      </c>
      <c r="B7" s="52" t="str">
        <f>+PUNTAJE!B8</f>
        <v>CONSORCIO CR 2020</v>
      </c>
      <c r="C7" s="97" t="s">
        <v>140</v>
      </c>
      <c r="D7" s="97" t="s">
        <v>131</v>
      </c>
      <c r="E7" s="53">
        <v>20</v>
      </c>
      <c r="F7" s="21"/>
    </row>
    <row r="8" spans="1:6" s="5" customFormat="1" x14ac:dyDescent="0.25">
      <c r="A8" s="6" t="s">
        <v>80</v>
      </c>
      <c r="B8" s="52" t="str">
        <f>+PUNTAJE!B9</f>
        <v>U.T. UNEDAR 2020</v>
      </c>
      <c r="C8" s="12"/>
      <c r="D8" s="53"/>
      <c r="E8" s="53">
        <v>0</v>
      </c>
      <c r="F8" s="21" t="s">
        <v>104</v>
      </c>
    </row>
  </sheetData>
  <mergeCells count="1">
    <mergeCell ref="A1:E1"/>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B7" workbookViewId="0">
      <selection activeCell="D6" sqref="D6:G7"/>
    </sheetView>
  </sheetViews>
  <sheetFormatPr baseColWidth="10" defaultRowHeight="15" x14ac:dyDescent="0.25"/>
  <cols>
    <col min="1" max="1" width="21.140625" customWidth="1"/>
    <col min="2" max="2" width="23" customWidth="1"/>
    <col min="3" max="3" width="32.5703125" customWidth="1"/>
    <col min="4" max="7" width="17.28515625" customWidth="1"/>
    <col min="8" max="8" width="17.5703125" customWidth="1"/>
    <col min="9" max="9" width="38.140625" customWidth="1"/>
  </cols>
  <sheetData>
    <row r="1" spans="1:9" x14ac:dyDescent="0.25">
      <c r="A1" s="111" t="s">
        <v>19</v>
      </c>
      <c r="B1" s="111"/>
      <c r="C1" s="111"/>
      <c r="D1" s="111"/>
      <c r="E1" s="111"/>
      <c r="F1" s="111"/>
      <c r="G1" s="111"/>
      <c r="H1" s="111"/>
    </row>
    <row r="3" spans="1:9" s="5" customFormat="1" ht="91.5" customHeight="1" x14ac:dyDescent="0.25">
      <c r="B3" s="3" t="s">
        <v>3</v>
      </c>
      <c r="C3" s="12" t="s">
        <v>20</v>
      </c>
      <c r="D3" s="12" t="s">
        <v>21</v>
      </c>
      <c r="E3" s="12" t="s">
        <v>39</v>
      </c>
      <c r="F3" s="12" t="s">
        <v>40</v>
      </c>
      <c r="G3" s="12" t="s">
        <v>22</v>
      </c>
      <c r="H3" s="4" t="s">
        <v>2</v>
      </c>
      <c r="I3" s="9" t="s">
        <v>25</v>
      </c>
    </row>
    <row r="4" spans="1:9" s="5" customFormat="1" ht="121.5" x14ac:dyDescent="0.25">
      <c r="A4" s="6" t="s">
        <v>0</v>
      </c>
      <c r="B4" s="10" t="str">
        <f>+PUNTAJE!B5</f>
        <v>CONSORCIO OBRAS NARIÑO</v>
      </c>
      <c r="C4" s="96" t="s">
        <v>145</v>
      </c>
      <c r="D4" s="99" t="s">
        <v>146</v>
      </c>
      <c r="E4" s="142" t="s">
        <v>147</v>
      </c>
      <c r="F4" s="98" t="s">
        <v>148</v>
      </c>
      <c r="G4" s="98">
        <v>1</v>
      </c>
      <c r="H4" s="9">
        <v>2</v>
      </c>
      <c r="I4" s="10"/>
    </row>
    <row r="5" spans="1:9" s="5" customFormat="1" ht="67.5" x14ac:dyDescent="0.25">
      <c r="A5" s="6" t="s">
        <v>1</v>
      </c>
      <c r="B5" s="11" t="str">
        <f>+PUNTAJE!B6</f>
        <v>JAVIER ARMANDO SANCHEZ</v>
      </c>
      <c r="C5" s="97" t="s">
        <v>134</v>
      </c>
      <c r="D5" s="12"/>
      <c r="E5" s="43" t="s">
        <v>129</v>
      </c>
      <c r="F5" s="23" t="s">
        <v>129</v>
      </c>
      <c r="G5" s="23" t="s">
        <v>129</v>
      </c>
      <c r="H5" s="13">
        <v>0</v>
      </c>
      <c r="I5" s="96" t="s">
        <v>135</v>
      </c>
    </row>
    <row r="6" spans="1:9" s="5" customFormat="1" ht="67.5" x14ac:dyDescent="0.25">
      <c r="A6" s="6" t="s">
        <v>78</v>
      </c>
      <c r="B6" s="51" t="str">
        <f>+PUNTAJE!B7</f>
        <v>CONSORCIO TM</v>
      </c>
      <c r="C6" s="97" t="s">
        <v>138</v>
      </c>
      <c r="D6" s="143" t="s">
        <v>149</v>
      </c>
      <c r="E6" s="144" t="s">
        <v>150</v>
      </c>
      <c r="F6" s="82" t="s">
        <v>148</v>
      </c>
      <c r="G6" s="82">
        <v>1</v>
      </c>
      <c r="H6" s="53">
        <v>2</v>
      </c>
      <c r="I6" s="6"/>
    </row>
    <row r="7" spans="1:9" s="5" customFormat="1" ht="121.5" x14ac:dyDescent="0.25">
      <c r="A7" s="6" t="s">
        <v>79</v>
      </c>
      <c r="B7" s="51" t="str">
        <f>+PUNTAJE!B8</f>
        <v>CONSORCIO CR 2020</v>
      </c>
      <c r="C7" s="97" t="s">
        <v>151</v>
      </c>
      <c r="D7" s="143" t="s">
        <v>153</v>
      </c>
      <c r="E7" s="144" t="s">
        <v>152</v>
      </c>
      <c r="F7" s="82" t="s">
        <v>148</v>
      </c>
      <c r="G7" s="82">
        <v>1</v>
      </c>
      <c r="H7" s="53">
        <v>2</v>
      </c>
      <c r="I7" s="6"/>
    </row>
    <row r="8" spans="1:9" s="5" customFormat="1" x14ac:dyDescent="0.25">
      <c r="A8" s="6" t="s">
        <v>80</v>
      </c>
      <c r="B8" s="51" t="str">
        <f>+PUNTAJE!B9</f>
        <v>U.T. UNEDAR 2020</v>
      </c>
      <c r="C8" s="12"/>
      <c r="D8" s="12"/>
      <c r="E8" s="43"/>
      <c r="F8" s="53"/>
      <c r="G8" s="53"/>
      <c r="H8" s="53">
        <v>0</v>
      </c>
      <c r="I8" s="6" t="s">
        <v>104</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PUNTAJE</vt:lpstr>
      <vt:lpstr>CRITERIOS</vt:lpstr>
      <vt:lpstr>COD. ECONOMICAS</vt:lpstr>
      <vt:lpstr>EXP. PONDERABLE</vt:lpstr>
      <vt:lpstr>FORMA DE PAGO</vt:lpstr>
      <vt:lpstr>IND. NACIONAL</vt:lpstr>
      <vt:lpstr>DISCAPACIDAD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Urbano</dc:creator>
  <cp:lastModifiedBy>MONICA ADMON</cp:lastModifiedBy>
  <dcterms:created xsi:type="dcterms:W3CDTF">2020-08-03T01:02:36Z</dcterms:created>
  <dcterms:modified xsi:type="dcterms:W3CDTF">2020-12-05T01:44:25Z</dcterms:modified>
</cp:coreProperties>
</file>