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ARCHIVO ACTUAL\UNIVERSIDAD  DE NARIÑO\R-CONVOCATORIAS - CONTRATACION\ADECUACION BIOPARQUES GANA LICEO\APERTURA CONVOCATORIA\PONDERABLES\"/>
    </mc:Choice>
  </mc:AlternateContent>
  <xr:revisionPtr revIDLastSave="0" documentId="13_ncr:1_{8A7ADB6E-A4BE-4E15-B769-8CEB2BC7AE3F}" xr6:coauthVersionLast="45" xr6:coauthVersionMax="45" xr10:uidLastSave="{00000000-0000-0000-0000-000000000000}"/>
  <bookViews>
    <workbookView xWindow="-120" yWindow="-120" windowWidth="20730" windowHeight="11160" firstSheet="1" activeTab="5" xr2:uid="{9C230DA9-0DF6-4E96-9631-20C9FB9FA855}"/>
  </bookViews>
  <sheets>
    <sheet name="PUNTAJE" sheetId="6" r:id="rId1"/>
    <sheet name="CRITERIOS" sheetId="7" r:id="rId2"/>
    <sheet name="REV PROPUESTAS" sheetId="8" r:id="rId3"/>
    <sheet name="COD. ECONOMICAS" sheetId="1" r:id="rId4"/>
    <sheet name="IND. NACIONAL" sheetId="3" r:id="rId5"/>
    <sheet name="DISCAPACIDAD" sheetId="4"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8" l="1"/>
  <c r="E12" i="1" l="1"/>
  <c r="E11" i="1"/>
  <c r="E10" i="1"/>
  <c r="E9" i="1"/>
  <c r="B12" i="1"/>
  <c r="B11" i="1"/>
  <c r="B10" i="1"/>
  <c r="B9" i="1"/>
  <c r="H16" i="8"/>
  <c r="H18" i="8" s="1"/>
  <c r="F16" i="8"/>
  <c r="F18" i="8" s="1"/>
  <c r="H14" i="8"/>
  <c r="F14" i="8"/>
  <c r="H13" i="8"/>
  <c r="H17" i="8" s="1"/>
  <c r="F13" i="8"/>
  <c r="F17" i="8" s="1"/>
  <c r="D13" i="8"/>
  <c r="D16" i="8" s="1"/>
  <c r="D18" i="8" s="1"/>
  <c r="B13" i="8"/>
  <c r="B15" i="8" s="1"/>
  <c r="B19" i="1" l="1"/>
  <c r="H20" i="8"/>
  <c r="B17" i="8"/>
  <c r="D15" i="8"/>
  <c r="F15" i="8"/>
  <c r="F20" i="8" s="1"/>
  <c r="H15" i="8"/>
  <c r="B14" i="8"/>
  <c r="B16" i="8"/>
  <c r="B18" i="8" s="1"/>
  <c r="B20" i="8" s="1"/>
  <c r="D17" i="8"/>
  <c r="D14" i="8"/>
  <c r="G12" i="1" l="1"/>
  <c r="F8" i="6" s="1"/>
  <c r="G11" i="1"/>
  <c r="F7" i="6" s="1"/>
  <c r="G10" i="1"/>
  <c r="F6" i="6" s="1"/>
  <c r="G9" i="1"/>
  <c r="F5" i="6" s="1"/>
  <c r="E8" i="6"/>
  <c r="E7" i="6"/>
  <c r="O2" i="7"/>
  <c r="T2" i="7"/>
  <c r="B7" i="3"/>
  <c r="B6" i="3"/>
  <c r="B7" i="4"/>
  <c r="B6" i="4"/>
  <c r="H8" i="6"/>
  <c r="G8" i="6"/>
  <c r="H7" i="6"/>
  <c r="G7" i="6"/>
  <c r="C7" i="6" l="1"/>
  <c r="C8" i="6"/>
  <c r="E2" i="7"/>
  <c r="J2" i="7"/>
  <c r="H6" i="6"/>
  <c r="G6" i="6"/>
  <c r="B5" i="3"/>
  <c r="B4" i="3"/>
  <c r="B5" i="4"/>
  <c r="B4" i="4"/>
  <c r="C6" i="6" l="1"/>
  <c r="H5" i="6"/>
  <c r="G5" i="6"/>
  <c r="E6" i="6"/>
  <c r="E5" i="6"/>
  <c r="C5" i="6" l="1"/>
</calcChain>
</file>

<file path=xl/sharedStrings.xml><?xml version="1.0" encoding="utf-8"?>
<sst xmlns="http://schemas.openxmlformats.org/spreadsheetml/2006/main" count="113" uniqueCount="89">
  <si>
    <t>PROPONENTE 1</t>
  </si>
  <si>
    <t>PROPONENTE 2</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</si>
  <si>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</si>
  <si>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</si>
  <si>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</si>
  <si>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</si>
  <si>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</si>
  <si>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</si>
  <si>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</si>
  <si>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</si>
  <si>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</si>
  <si>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</si>
  <si>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</si>
  <si>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REVISION ARITMETICA DE LA PROPUESTA</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</si>
  <si>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</si>
  <si>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</si>
  <si>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</si>
  <si>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</si>
  <si>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</si>
  <si>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</si>
  <si>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</si>
  <si>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</si>
  <si>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</si>
  <si>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</si>
  <si>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 xml:space="preserve">PROPONENTE 2 </t>
  </si>
  <si>
    <t>PROPONENTE</t>
  </si>
  <si>
    <t>NOTA</t>
  </si>
  <si>
    <t>PROPONENTE 3</t>
  </si>
  <si>
    <t xml:space="preserve">PROPONENTE 4 </t>
  </si>
  <si>
    <t xml:space="preserve">ARQUITECTURA E INGENERIA VIVA S.A.S </t>
  </si>
  <si>
    <t>CARLOS FELIPE SALAZAR</t>
  </si>
  <si>
    <t>MAURICIO CARVAJAL HERRERA</t>
  </si>
  <si>
    <t>OSCAR LOPEZ GOMEZ</t>
  </si>
  <si>
    <t>PROPONENTE 4</t>
  </si>
  <si>
    <t>VALOR TRM</t>
  </si>
  <si>
    <t>METODO ASIGNADO</t>
  </si>
  <si>
    <t>CUMPLE - PRESENTA PROPUESTA ECONOMICA COMPLETA  FOLIOS 7 AL 9 POR UN VALOR DE $53,148,709, ESTA EXPRESADO EN PESOS COLOMBIANOS - INDICA POR SEPARADO EL VALOR DE CADA ITEM, EL VALOR TOTAL Y EL IVA SOBRE LA UTILIDAD</t>
  </si>
  <si>
    <t>CUMPLE - PRESENTA PROPUESTA ECONOMICA COMPLETA  ARCHIVO OFERTA ECONOMICA OSCAR LOPEZ FOLIOS 1 AL 3 POR UN VALOR DE $48.779.425,22, ESTA EXPRESADO EN PESOS COLOMBIANOS - INDICA POR SEPARADO EL VALOR DE CADA ITEM, EL VALOR TOTAL Y EL IVA SOBRE LA UTILIDAD</t>
  </si>
  <si>
    <t>CUMPLE - PRESENTA PROPUESTA ECONOMICA COMPLETA  ARCHIVO OFERTA ECONOMICA MC UNIVERSIDAD FOLIOS 1 AL 4 POR UN VALOR DE $50.043.026, ESTA EXPRESADO EN PESOS COLOMBIANOS - INDICA POR SEPARADO EL VALOR DE CADA ITEM, EL VALOR TOTAL Y EL IVA SOBRE LA UTILIDAD</t>
  </si>
  <si>
    <t>CUMPLE - PRESENTA PROPUESTA ECONOMICA COMPLETA  ARCHIVO ANEXO PROPUESTA ECONOMICA-protegido FOLIOS 1 AL 4 POR UN VALOR DE $51.930.543, ESTA EXPRESADO EN PESOS COLOMBIANOS - INDICA POR SEPARADO EL VALOR DE CADA ITEM, EL VALOR TOTAL Y EL IVA SOBRE LA UTILIDAD</t>
  </si>
  <si>
    <t>PRESENTA PROPUESTA ECONOMICA Y PRECIO OFRECIDO EN LA PROPUESTA</t>
  </si>
  <si>
    <t>DISCREPANCIAS ENTRE VALOR EN LETRAS Y NUMEROS</t>
  </si>
  <si>
    <t xml:space="preserve">NO PRESENTA DISCREPANCIAS ENTRE VALOR TOTAL DEL PRESUPUESTO  EN NUMEROS Y VALOR EN LETRAS </t>
  </si>
  <si>
    <t>PRESENTA DISCREPANCIAS ENTRE VALOR TOTAL DEL PRESUPUESTO  EN NUMEROS Y VALOR EN LETRAS, YA QUE NO TIENE ENCUENTA LOS CENTAVOS, POR LO TANTO LA PROPUESTA EN LA ASIGNACION DE PUNTAJE POR PRECIO NO SE TENDRAN EN CUENTA LOS CENTAVOS DE ESTA.</t>
  </si>
  <si>
    <t>CUMPLE  - PRESENTA ERROR ARITMETICO EN EL VALOR TOTAL DE LA PROPUESTA POR EXCESO PERO NO EXCEDE EL 0,1%  DEL VALOR TOTAL DE LA PROPUESTA: VALOR OFERTADO $53.148.709  - VALOR CORRECCION ARITMETICA $53.148.710.</t>
  </si>
  <si>
    <t>CUMPLE  - PRESENTA ERROR ARITMETICO EN EL VALOR TOTAL DE LA PROPUESTA POR DEFECTO PERO NO EXCEDE EL 0,1%  DEL VALOR TOTAL DE LA PROPUESTA: VALOR OFERTADO $51.930.543 - VALOR CORRECCION ARITMETICA $51.930.542.</t>
  </si>
  <si>
    <t>CUMPLE  - NO PRESENTA ERROR ARITMETICO: VALOR OFERTADO $50.043.026,90 - VALOR CORRECCION ARITMETICA $50.043.026,90.</t>
  </si>
  <si>
    <t>CUMPLE  - NO PRESENTA ERROR ARITMETICO: VALOR OFERTADO $48.779.425,22 - VALOR CORRECCION ARITMETICA $48.779.425,22.</t>
  </si>
  <si>
    <t>CAPITULO</t>
  </si>
  <si>
    <t>ARGEO</t>
  </si>
  <si>
    <t>MAURICIO CARVAJAL</t>
  </si>
  <si>
    <t>OSCAR LOPEZ</t>
  </si>
  <si>
    <t>VALOR PROPUESTA DESPUES DE CORRECCION ARITMETICA</t>
  </si>
  <si>
    <t>https://www.datos.gov.co/Econom-a-y-Finanzas/Tasa-de-Cambio-Representativa-del-Mercado-Historic/mcec-87by</t>
  </si>
  <si>
    <t>DIA HABIL ANTERIOR A LA FECHA PREVISTA PARA LA PUBLICACION DEL INFORME DE EVALUACION DE REQUISITOS HABILITANTES DEFINITIVO</t>
  </si>
  <si>
    <t>FECHA  PUBLICACION DEL INFORME DE EVALUACION DE REQUISITOS HABILITANTES DEFINITIVO</t>
  </si>
  <si>
    <t>LUNES 31 DE AGOSTO DE 2020</t>
  </si>
  <si>
    <t>VIERNES 28 DE AGOSTO DE 2020</t>
  </si>
  <si>
    <t>MEDIA ARITMETICA</t>
  </si>
  <si>
    <t>CALCULO PROMEDIO ARITMETICO (PA)</t>
  </si>
  <si>
    <t>FORMULA</t>
  </si>
  <si>
    <t>PA=(P1+P2+P3+P4)/n</t>
  </si>
  <si>
    <t>Cada uno de los valores de las propuestas corregidas
aritméticamente SIN INCLUIR EL VALOR DEL IVA</t>
  </si>
  <si>
    <t>P1, P2,P3,P4=</t>
  </si>
  <si>
    <t>n=</t>
  </si>
  <si>
    <t>VALOR PROPUESTA DESPUES DE CORRECCION ARITMETICA SIN IVA</t>
  </si>
  <si>
    <t>IVA SOBRE LA UTILIDAD DE LA PROPUESTA</t>
  </si>
  <si>
    <t>PA=</t>
  </si>
  <si>
    <t>FORMULA PARA LA ASIGNACION DEL PUNTAJE</t>
  </si>
  <si>
    <t>P=85+((PA-Pe)/PA) X 100</t>
  </si>
  <si>
    <t>P=85-((PA-Pe)/PA) X 100</t>
  </si>
  <si>
    <t>NOTA: Pe=Propuesta evaluada sin iva</t>
  </si>
  <si>
    <t>PRESENTA - FOLIO 64</t>
  </si>
  <si>
    <t>NACIONALES</t>
  </si>
  <si>
    <t>PRESENTA  - ARCHIVO ANEXO INDUSTRIA NACIONAL - FOLIO 1</t>
  </si>
  <si>
    <t>PRESENTA - ARCHIVO APOYO A LA INDUSTRIA NACIONAL</t>
  </si>
  <si>
    <t>PRESENTA - APOYO A LA INSUSTRIA NACIONAL FOLIO 1</t>
  </si>
  <si>
    <t>SERVICIOS NACIONALES</t>
  </si>
  <si>
    <t>FECHA DE EXPEDICION</t>
  </si>
  <si>
    <t>VIGENCIA</t>
  </si>
  <si>
    <t>PRESENTA - FOLIOS 66 A 70</t>
  </si>
  <si>
    <t>IVAN ARANGO  PAEZ - COORDINADOR DEL GRUPO DE ATENCION AL CIUDADANO Y TRAMITES DE LA DIRECCION TERRITORIAL DE BOGOTA -  MINISTERIO DE TRABAJO</t>
  </si>
  <si>
    <t>VIGENTE</t>
  </si>
  <si>
    <t>NO ESTA VIGENTE</t>
  </si>
  <si>
    <t>PRESENTA - ARCHIVO CERTIFICADO DISCAPACIDAD CARLOS FELIPE SALAZAR FOLIO 1</t>
  </si>
  <si>
    <t>NIDIA LILIANA LOPEZ ZUÑIGA - COORDINADORA DEL GRUPO DE ATENCION AL CIUDADANO Y TRAMITES DE LA DIRECCION TERRITORIAL DE CAUCA -  MINISTERIO DE TRABAJO</t>
  </si>
  <si>
    <t>NO PRESENTA</t>
  </si>
  <si>
    <t>NOTA: EN LOS VALORES PARA LA REVISION SE TUVIERON ENCUENTA EL NUMERO DE DECIMALES MANEJADOS POR CADA PROPONENTE</t>
  </si>
  <si>
    <t>numero de propuestas: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</si>
</sst>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11"/>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8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4" fontId="0" fillId="0" borderId="1" xfId="0" applyNumberFormat="1" applyBorder="1" applyAlignment="1">
      <alignment vertical="center"/>
    </xf>
    <xf numFmtId="4" fontId="0" fillId="0" borderId="1" xfId="0" applyNumberFormat="1" applyBorder="1"/>
    <xf numFmtId="4" fontId="0" fillId="0" borderId="0" xfId="0" applyNumberFormat="1"/>
    <xf numFmtId="4" fontId="0" fillId="0" borderId="0" xfId="0" applyNumberFormat="1" applyAlignment="1">
      <alignment vertical="center"/>
    </xf>
    <xf numFmtId="0" fontId="0" fillId="0" borderId="0" xfId="0" applyAlignment="1">
      <alignment horizontal="left" vertical="center"/>
    </xf>
    <xf numFmtId="4" fontId="1" fillId="0" borderId="0" xfId="0" applyNumberFormat="1" applyFont="1"/>
    <xf numFmtId="0" fontId="3" fillId="0" borderId="1"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wrapText="1"/>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4" fontId="1" fillId="0" borderId="0" xfId="0" applyNumberFormat="1" applyFont="1" applyAlignment="1">
      <alignment horizontal="left"/>
    </xf>
    <xf numFmtId="0" fontId="0" fillId="0" borderId="1" xfId="0" applyBorder="1" applyAlignment="1">
      <alignment horizontal="center" vertical="center"/>
    </xf>
    <xf numFmtId="4" fontId="1" fillId="0" borderId="0" xfId="0" applyNumberFormat="1" applyFont="1" applyAlignment="1">
      <alignment vertical="center"/>
    </xf>
    <xf numFmtId="4" fontId="1" fillId="0" borderId="0" xfId="0" applyNumberFormat="1" applyFont="1" applyAlignment="1">
      <alignment horizontal="center" vertical="center"/>
    </xf>
    <xf numFmtId="4" fontId="1" fillId="0" borderId="0" xfId="0" applyNumberFormat="1" applyFont="1" applyAlignment="1">
      <alignment horizontal="center" vertical="center" wrapText="1"/>
    </xf>
    <xf numFmtId="9" fontId="0" fillId="0" borderId="0" xfId="1" applyFont="1"/>
    <xf numFmtId="4" fontId="0" fillId="4" borderId="0" xfId="0" applyNumberFormat="1" applyFill="1"/>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0" fontId="6" fillId="0" borderId="0" xfId="2"/>
    <xf numFmtId="4" fontId="0" fillId="0" borderId="0" xfId="0" applyNumberFormat="1" applyAlignment="1">
      <alignment horizontal="left" vertical="center"/>
    </xf>
    <xf numFmtId="4" fontId="7" fillId="0" borderId="0" xfId="0" applyNumberFormat="1" applyFont="1" applyAlignment="1">
      <alignment horizontal="left" vertical="center" wrapText="1"/>
    </xf>
    <xf numFmtId="4" fontId="7" fillId="0" borderId="0" xfId="0" applyNumberFormat="1" applyFont="1" applyAlignment="1">
      <alignment vertical="center" wrapText="1"/>
    </xf>
    <xf numFmtId="4" fontId="7" fillId="0" borderId="1" xfId="0" applyNumberFormat="1" applyFont="1" applyBorder="1" applyAlignment="1">
      <alignment vertical="center" wrapText="1"/>
    </xf>
    <xf numFmtId="4" fontId="1" fillId="0" borderId="1" xfId="0" applyNumberFormat="1" applyFont="1" applyBorder="1"/>
    <xf numFmtId="4" fontId="2" fillId="0" borderId="1" xfId="0" applyNumberFormat="1" applyFont="1" applyBorder="1" applyAlignment="1">
      <alignment vertical="center"/>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0" fontId="2"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Fill="1" applyBorder="1" applyAlignment="1">
      <alignment horizontal="left" vertical="center" wrapText="1"/>
    </xf>
    <xf numFmtId="4" fontId="1" fillId="0" borderId="0" xfId="0" applyNumberFormat="1" applyFont="1" applyAlignment="1">
      <alignment horizontal="left"/>
    </xf>
    <xf numFmtId="4" fontId="0" fillId="0" borderId="1" xfId="0" applyNumberFormat="1" applyBorder="1" applyAlignment="1">
      <alignment horizontal="left" vertical="center" wrapText="1"/>
    </xf>
    <xf numFmtId="4" fontId="0" fillId="0" borderId="1" xfId="0" applyNumberFormat="1" applyBorder="1" applyAlignment="1">
      <alignment horizontal="left"/>
    </xf>
    <xf numFmtId="4" fontId="1" fillId="0" borderId="1" xfId="0" applyNumberFormat="1" applyFont="1" applyBorder="1" applyAlignment="1">
      <alignment horizontal="left"/>
    </xf>
    <xf numFmtId="3" fontId="0" fillId="0" borderId="0" xfId="0" applyNumberFormat="1"/>
    <xf numFmtId="3" fontId="0" fillId="3" borderId="0" xfId="0" applyNumberFormat="1" applyFill="1"/>
    <xf numFmtId="4" fontId="0" fillId="0" borderId="0" xfId="0" applyNumberFormat="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atos.gov.co/Econom-a-y-Finanzas/Tasa-de-Cambio-Representativa-del-Mercado-Historic/mcec-87b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4D69E-38B4-42AA-920D-6730FE6C2DEA}">
  <dimension ref="A1:I8"/>
  <sheetViews>
    <sheetView workbookViewId="0">
      <selection activeCell="C10" sqref="C10"/>
    </sheetView>
  </sheetViews>
  <sheetFormatPr baseColWidth="10" defaultRowHeight="15" x14ac:dyDescent="0.25"/>
  <cols>
    <col min="1" max="1" width="15" bestFit="1" customWidth="1"/>
    <col min="2" max="2" width="26.140625" customWidth="1"/>
    <col min="4" max="4" width="1.28515625" customWidth="1"/>
    <col min="5" max="5" width="13.5703125" customWidth="1"/>
    <col min="6" max="6" width="17.85546875" customWidth="1"/>
    <col min="7" max="7" width="15.42578125" customWidth="1"/>
    <col min="8" max="8" width="26" customWidth="1"/>
  </cols>
  <sheetData>
    <row r="1" spans="1:9" x14ac:dyDescent="0.25">
      <c r="A1" s="62" t="s">
        <v>9</v>
      </c>
      <c r="B1" s="62"/>
      <c r="C1" s="62"/>
      <c r="D1" s="62"/>
      <c r="E1" s="62"/>
      <c r="F1" s="62"/>
    </row>
    <row r="3" spans="1:9" ht="15" customHeight="1" x14ac:dyDescent="0.25">
      <c r="A3" s="63"/>
      <c r="B3" s="64"/>
      <c r="C3" s="57" t="s">
        <v>5</v>
      </c>
      <c r="D3" s="59"/>
      <c r="E3" s="56" t="s">
        <v>15</v>
      </c>
      <c r="F3" s="56"/>
      <c r="G3" s="56"/>
      <c r="H3" s="56"/>
    </row>
    <row r="4" spans="1:9" s="1" customFormat="1" ht="45" x14ac:dyDescent="0.25">
      <c r="A4" s="65"/>
      <c r="B4" s="66"/>
      <c r="C4" s="58"/>
      <c r="D4" s="60"/>
      <c r="E4" s="14" t="s">
        <v>14</v>
      </c>
      <c r="F4" s="14" t="s">
        <v>6</v>
      </c>
      <c r="G4" s="14" t="s">
        <v>7</v>
      </c>
      <c r="H4" s="14" t="s">
        <v>8</v>
      </c>
      <c r="I4" s="2"/>
    </row>
    <row r="5" spans="1:9" s="5" customFormat="1" ht="30" x14ac:dyDescent="0.25">
      <c r="A5" s="6" t="s">
        <v>0</v>
      </c>
      <c r="B5" s="10" t="s">
        <v>29</v>
      </c>
      <c r="C5" s="15">
        <f>+F5+G5+H5</f>
        <v>94.736604400356555</v>
      </c>
      <c r="D5" s="60"/>
      <c r="E5" s="15" t="str">
        <f>+CRITERIOS!J4</f>
        <v>CUMPLE</v>
      </c>
      <c r="F5" s="15">
        <f>+'COD. ECONOMICAS'!G9</f>
        <v>80.736604400356555</v>
      </c>
      <c r="G5" s="15">
        <f>+'IND. NACIONAL'!E4</f>
        <v>14</v>
      </c>
      <c r="H5" s="15">
        <f>+DISCAPACIDAD!H4</f>
        <v>0</v>
      </c>
    </row>
    <row r="6" spans="1:9" s="19" customFormat="1" x14ac:dyDescent="0.25">
      <c r="A6" s="7" t="s">
        <v>24</v>
      </c>
      <c r="B6" s="11" t="s">
        <v>30</v>
      </c>
      <c r="C6" s="15">
        <f>+F6+G6+H6</f>
        <v>98.12631955642874</v>
      </c>
      <c r="D6" s="61"/>
      <c r="E6" s="8" t="str">
        <f>+CRITERIOS!E4</f>
        <v>CUMPLE</v>
      </c>
      <c r="F6" s="15">
        <f>+'COD. ECONOMICAS'!G10</f>
        <v>83.12631955642874</v>
      </c>
      <c r="G6" s="15">
        <f>+'IND. NACIONAL'!E5</f>
        <v>14</v>
      </c>
      <c r="H6" s="15">
        <f>+DISCAPACIDAD!H5</f>
        <v>1</v>
      </c>
    </row>
    <row r="7" spans="1:9" s="19" customFormat="1" ht="30" x14ac:dyDescent="0.25">
      <c r="A7" s="22" t="s">
        <v>27</v>
      </c>
      <c r="B7" s="26" t="s">
        <v>31</v>
      </c>
      <c r="C7" s="15">
        <f>+F7+G7+H7</f>
        <v>97.170883476391609</v>
      </c>
      <c r="D7"/>
      <c r="E7" s="24" t="str">
        <f>+CRITERIOS!O4</f>
        <v>CUMPLE</v>
      </c>
      <c r="F7" s="15">
        <f>+'COD. ECONOMICAS'!G11</f>
        <v>83.170883476391609</v>
      </c>
      <c r="G7" s="15">
        <f>+'IND. NACIONAL'!E6</f>
        <v>14</v>
      </c>
      <c r="H7" s="15">
        <f>+DISCAPACIDAD!H6</f>
        <v>0</v>
      </c>
    </row>
    <row r="8" spans="1:9" s="19" customFormat="1" x14ac:dyDescent="0.25">
      <c r="A8" s="22" t="s">
        <v>28</v>
      </c>
      <c r="B8" s="26" t="s">
        <v>32</v>
      </c>
      <c r="C8" s="15">
        <f>+F8+G8+H8</f>
        <v>94.692040480393672</v>
      </c>
      <c r="D8"/>
      <c r="E8" s="24" t="str">
        <f>+CRITERIOS!T4</f>
        <v>CUMPLE</v>
      </c>
      <c r="F8" s="15">
        <f>+'COD. ECONOMICAS'!G12</f>
        <v>80.692040480393672</v>
      </c>
      <c r="G8" s="15">
        <f>+'IND. NACIONAL'!E7</f>
        <v>14</v>
      </c>
      <c r="H8" s="15">
        <f>+DISCAPACIDAD!H7</f>
        <v>0</v>
      </c>
    </row>
  </sheetData>
  <mergeCells count="5">
    <mergeCell ref="E3:H3"/>
    <mergeCell ref="C3:C4"/>
    <mergeCell ref="D3:D6"/>
    <mergeCell ref="A1:F1"/>
    <mergeCell ref="A3:B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AC80-C566-41B3-AFA9-180CB9A34200}">
  <dimension ref="A2:W10"/>
  <sheetViews>
    <sheetView topLeftCell="A7" zoomScale="80" zoomScaleNormal="80" workbookViewId="0">
      <selection activeCell="E9" sqref="E9"/>
    </sheetView>
  </sheetViews>
  <sheetFormatPr baseColWidth="10" defaultRowHeight="15" x14ac:dyDescent="0.25"/>
  <cols>
    <col min="1" max="1" width="3.5703125" style="5" customWidth="1"/>
    <col min="2" max="8" width="11.42578125" style="5"/>
    <col min="9" max="9" width="2.140625" style="5" customWidth="1"/>
    <col min="10" max="13" width="11.42578125" style="5"/>
    <col min="14" max="14" width="5.140625" style="5" customWidth="1"/>
    <col min="15" max="18" width="11.42578125" style="5"/>
    <col min="19" max="19" width="4.28515625" style="5" customWidth="1"/>
    <col min="20" max="16384" width="11.42578125" style="5"/>
  </cols>
  <sheetData>
    <row r="2" spans="1:23" x14ac:dyDescent="0.25">
      <c r="A2" s="6"/>
      <c r="B2" s="72" t="s">
        <v>11</v>
      </c>
      <c r="C2" s="72"/>
      <c r="D2" s="72"/>
      <c r="E2" s="67" t="str">
        <f>+PUNTAJE!B5</f>
        <v xml:space="preserve">ARQUITECTURA E INGENERIA VIVA S.A.S </v>
      </c>
      <c r="F2" s="67"/>
      <c r="G2" s="67"/>
      <c r="H2" s="67"/>
      <c r="J2" s="67" t="str">
        <f>+PUNTAJE!B6</f>
        <v>CARLOS FELIPE SALAZAR</v>
      </c>
      <c r="K2" s="67"/>
      <c r="L2" s="67"/>
      <c r="M2" s="67"/>
      <c r="O2" s="67" t="str">
        <f>+PUNTAJE!B7</f>
        <v>MAURICIO CARVAJAL HERRERA</v>
      </c>
      <c r="P2" s="67"/>
      <c r="Q2" s="67"/>
      <c r="R2" s="67"/>
      <c r="T2" s="67" t="str">
        <f>+PUNTAJE!B8</f>
        <v>OSCAR LOPEZ GOMEZ</v>
      </c>
      <c r="U2" s="67"/>
      <c r="V2" s="67"/>
      <c r="W2" s="67"/>
    </row>
    <row r="4" spans="1:23" x14ac:dyDescent="0.25">
      <c r="A4" s="6">
        <v>1</v>
      </c>
      <c r="B4" s="72" t="s">
        <v>12</v>
      </c>
      <c r="C4" s="72"/>
      <c r="D4" s="72"/>
      <c r="E4" s="68" t="s">
        <v>10</v>
      </c>
      <c r="F4" s="68"/>
      <c r="G4" s="68"/>
      <c r="H4" s="68"/>
      <c r="J4" s="68" t="s">
        <v>10</v>
      </c>
      <c r="K4" s="68"/>
      <c r="L4" s="68"/>
      <c r="M4" s="68"/>
      <c r="O4" s="68" t="s">
        <v>10</v>
      </c>
      <c r="P4" s="68"/>
      <c r="Q4" s="68"/>
      <c r="R4" s="68"/>
      <c r="T4" s="68" t="s">
        <v>10</v>
      </c>
      <c r="U4" s="68"/>
      <c r="V4" s="68"/>
      <c r="W4" s="68"/>
    </row>
    <row r="5" spans="1:23" ht="106.5" customHeight="1" x14ac:dyDescent="0.25">
      <c r="A5" s="6">
        <v>2</v>
      </c>
      <c r="B5" s="72" t="s">
        <v>40</v>
      </c>
      <c r="C5" s="72"/>
      <c r="D5" s="72"/>
      <c r="E5" s="69" t="s">
        <v>36</v>
      </c>
      <c r="F5" s="69"/>
      <c r="G5" s="69"/>
      <c r="H5" s="69"/>
      <c r="J5" s="69" t="s">
        <v>39</v>
      </c>
      <c r="K5" s="69"/>
      <c r="L5" s="69"/>
      <c r="M5" s="69"/>
      <c r="O5" s="69" t="s">
        <v>38</v>
      </c>
      <c r="P5" s="69"/>
      <c r="Q5" s="69"/>
      <c r="R5" s="69"/>
      <c r="T5" s="69" t="s">
        <v>37</v>
      </c>
      <c r="U5" s="69"/>
      <c r="V5" s="69"/>
      <c r="W5" s="69"/>
    </row>
    <row r="6" spans="1:23" ht="96" customHeight="1" x14ac:dyDescent="0.25">
      <c r="A6" s="6">
        <v>3</v>
      </c>
      <c r="B6" s="70" t="s">
        <v>41</v>
      </c>
      <c r="C6" s="70"/>
      <c r="D6" s="70"/>
      <c r="E6" s="70" t="s">
        <v>42</v>
      </c>
      <c r="F6" s="70"/>
      <c r="G6" s="70"/>
      <c r="H6" s="70"/>
      <c r="J6" s="70" t="s">
        <v>42</v>
      </c>
      <c r="K6" s="70"/>
      <c r="L6" s="70"/>
      <c r="M6" s="70"/>
      <c r="O6" s="70" t="s">
        <v>43</v>
      </c>
      <c r="P6" s="70"/>
      <c r="Q6" s="70"/>
      <c r="R6" s="70"/>
      <c r="T6" s="70" t="s">
        <v>42</v>
      </c>
      <c r="U6" s="70"/>
      <c r="V6" s="70"/>
      <c r="W6" s="70"/>
    </row>
    <row r="7" spans="1:23" s="55" customFormat="1" ht="128.25" customHeight="1" x14ac:dyDescent="0.25">
      <c r="A7" s="54">
        <v>4</v>
      </c>
      <c r="B7" s="73" t="s">
        <v>13</v>
      </c>
      <c r="C7" s="73"/>
      <c r="D7" s="73"/>
      <c r="E7" s="71" t="s">
        <v>44</v>
      </c>
      <c r="F7" s="71"/>
      <c r="G7" s="71"/>
      <c r="H7" s="71"/>
      <c r="J7" s="71" t="s">
        <v>45</v>
      </c>
      <c r="K7" s="71"/>
      <c r="L7" s="71"/>
      <c r="M7" s="71"/>
      <c r="O7" s="71" t="s">
        <v>46</v>
      </c>
      <c r="P7" s="71"/>
      <c r="Q7" s="71"/>
      <c r="R7" s="71"/>
      <c r="T7" s="71" t="s">
        <v>47</v>
      </c>
      <c r="U7" s="71"/>
      <c r="V7" s="71"/>
      <c r="W7" s="71"/>
    </row>
    <row r="10" spans="1:23" ht="15" customHeight="1" x14ac:dyDescent="0.25"/>
  </sheetData>
  <mergeCells count="25">
    <mergeCell ref="E6:H6"/>
    <mergeCell ref="E7:H7"/>
    <mergeCell ref="B6:D6"/>
    <mergeCell ref="J6:M6"/>
    <mergeCell ref="B7:D7"/>
    <mergeCell ref="J7:M7"/>
    <mergeCell ref="B5:D5"/>
    <mergeCell ref="J5:M5"/>
    <mergeCell ref="E2:H2"/>
    <mergeCell ref="E4:H4"/>
    <mergeCell ref="E5:H5"/>
    <mergeCell ref="B2:D2"/>
    <mergeCell ref="J2:M2"/>
    <mergeCell ref="B4:D4"/>
    <mergeCell ref="J4:M4"/>
    <mergeCell ref="O2:R2"/>
    <mergeCell ref="O4:R4"/>
    <mergeCell ref="O5:R5"/>
    <mergeCell ref="O6:R6"/>
    <mergeCell ref="O7:R7"/>
    <mergeCell ref="T2:W2"/>
    <mergeCell ref="T4:W4"/>
    <mergeCell ref="T5:W5"/>
    <mergeCell ref="T6:W6"/>
    <mergeCell ref="T7:W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FB5C-AD1F-427D-BA54-2FB93D917330}">
  <dimension ref="A1:H22"/>
  <sheetViews>
    <sheetView topLeftCell="A4" workbookViewId="0">
      <selection activeCell="K13" sqref="K13"/>
    </sheetView>
  </sheetViews>
  <sheetFormatPr baseColWidth="10" defaultRowHeight="15" x14ac:dyDescent="0.25"/>
  <cols>
    <col min="1" max="1" width="11.5703125" style="17" bestFit="1" customWidth="1"/>
    <col min="2" max="2" width="21" style="17" bestFit="1" customWidth="1"/>
    <col min="3" max="3" width="3.42578125" style="17" customWidth="1"/>
    <col min="4" max="4" width="14" style="17" customWidth="1"/>
    <col min="5" max="5" width="5.28515625" style="17" customWidth="1"/>
    <col min="6" max="6" width="14.140625" style="17" customWidth="1"/>
    <col min="7" max="7" width="4.5703125" style="17" customWidth="1"/>
    <col min="8" max="8" width="14.7109375" style="17" customWidth="1"/>
    <col min="9" max="16384" width="11.42578125" style="17"/>
  </cols>
  <sheetData>
    <row r="1" spans="1:8" s="29" customFormat="1" ht="30" x14ac:dyDescent="0.25">
      <c r="A1" s="29" t="s">
        <v>48</v>
      </c>
      <c r="B1" s="30" t="s">
        <v>49</v>
      </c>
      <c r="D1" s="31" t="s">
        <v>30</v>
      </c>
      <c r="F1" s="31" t="s">
        <v>50</v>
      </c>
      <c r="H1" s="30" t="s">
        <v>51</v>
      </c>
    </row>
    <row r="2" spans="1:8" x14ac:dyDescent="0.25">
      <c r="A2" s="17">
        <v>1</v>
      </c>
      <c r="B2" s="78">
        <v>1537878</v>
      </c>
      <c r="C2" s="78"/>
      <c r="D2" s="78">
        <v>1328048</v>
      </c>
      <c r="F2" s="78">
        <v>1531726</v>
      </c>
      <c r="G2" s="78"/>
      <c r="H2" s="78">
        <v>1316700</v>
      </c>
    </row>
    <row r="3" spans="1:8" x14ac:dyDescent="0.25">
      <c r="A3" s="17">
        <v>2</v>
      </c>
      <c r="B3" s="78">
        <v>308420</v>
      </c>
      <c r="C3" s="78"/>
      <c r="D3" s="78">
        <v>308899</v>
      </c>
      <c r="F3" s="78">
        <v>310310</v>
      </c>
      <c r="G3" s="78"/>
      <c r="H3" s="78">
        <v>310310</v>
      </c>
    </row>
    <row r="4" spans="1:8" x14ac:dyDescent="0.25">
      <c r="A4" s="17">
        <v>3</v>
      </c>
      <c r="B4" s="78">
        <v>1978849</v>
      </c>
      <c r="C4" s="78"/>
      <c r="D4" s="78">
        <v>1891224</v>
      </c>
      <c r="F4" s="78">
        <v>2005010</v>
      </c>
      <c r="G4" s="78"/>
      <c r="H4" s="78">
        <v>1890000</v>
      </c>
    </row>
    <row r="5" spans="1:8" x14ac:dyDescent="0.25">
      <c r="A5" s="17">
        <v>4</v>
      </c>
      <c r="B5" s="78">
        <v>523957</v>
      </c>
      <c r="C5" s="78"/>
      <c r="D5" s="78">
        <v>526508</v>
      </c>
      <c r="F5" s="78">
        <v>527656</v>
      </c>
      <c r="G5" s="78"/>
      <c r="H5" s="78">
        <v>493960</v>
      </c>
    </row>
    <row r="6" spans="1:8" x14ac:dyDescent="0.25">
      <c r="A6" s="17">
        <v>5</v>
      </c>
      <c r="B6" s="78">
        <v>26393412</v>
      </c>
      <c r="C6" s="78"/>
      <c r="D6" s="78">
        <v>26210527</v>
      </c>
      <c r="F6" s="78">
        <v>24829844</v>
      </c>
      <c r="G6" s="78"/>
      <c r="H6" s="78">
        <v>24562660</v>
      </c>
    </row>
    <row r="7" spans="1:8" x14ac:dyDescent="0.25">
      <c r="A7" s="17">
        <v>6</v>
      </c>
      <c r="B7" s="78">
        <v>3722872</v>
      </c>
      <c r="C7" s="78"/>
      <c r="D7" s="78">
        <v>3721640</v>
      </c>
      <c r="F7" s="78">
        <v>3556500</v>
      </c>
      <c r="G7" s="78"/>
      <c r="H7" s="78">
        <v>3556500</v>
      </c>
    </row>
    <row r="8" spans="1:8" x14ac:dyDescent="0.25">
      <c r="A8" s="17">
        <v>7</v>
      </c>
      <c r="B8" s="78">
        <v>1494519</v>
      </c>
      <c r="C8" s="78"/>
      <c r="D8" s="78">
        <v>1478998</v>
      </c>
      <c r="F8" s="78">
        <v>1486040</v>
      </c>
      <c r="G8" s="78"/>
      <c r="H8" s="78">
        <v>1486040</v>
      </c>
    </row>
    <row r="9" spans="1:8" x14ac:dyDescent="0.25">
      <c r="A9" s="17">
        <v>8</v>
      </c>
      <c r="B9" s="78">
        <v>3767448</v>
      </c>
      <c r="C9" s="78"/>
      <c r="D9" s="78">
        <v>3306000</v>
      </c>
      <c r="F9" s="78">
        <v>3132000</v>
      </c>
      <c r="G9" s="78"/>
      <c r="H9" s="78">
        <v>3132000</v>
      </c>
    </row>
    <row r="10" spans="1:8" x14ac:dyDescent="0.25">
      <c r="A10" s="17">
        <v>9</v>
      </c>
      <c r="B10" s="78">
        <v>1390521</v>
      </c>
      <c r="C10" s="78"/>
      <c r="D10" s="78">
        <v>1400000</v>
      </c>
      <c r="F10" s="78">
        <v>1329000</v>
      </c>
      <c r="G10" s="78"/>
      <c r="H10" s="78">
        <v>1000000</v>
      </c>
    </row>
    <row r="11" spans="1:8" x14ac:dyDescent="0.25">
      <c r="A11" s="17">
        <v>10</v>
      </c>
      <c r="B11" s="78">
        <v>98650</v>
      </c>
      <c r="C11" s="78"/>
      <c r="D11" s="78">
        <v>100000</v>
      </c>
      <c r="F11" s="78">
        <v>100000</v>
      </c>
      <c r="G11" s="78"/>
      <c r="H11" s="78">
        <v>80000</v>
      </c>
    </row>
    <row r="12" spans="1:8" x14ac:dyDescent="0.25">
      <c r="B12" s="78"/>
      <c r="C12" s="78"/>
      <c r="D12" s="78"/>
    </row>
    <row r="13" spans="1:8" x14ac:dyDescent="0.25">
      <c r="B13" s="78">
        <f>SUM(B2:B12)</f>
        <v>41216526</v>
      </c>
      <c r="C13" s="78"/>
      <c r="D13" s="78">
        <f>SUM(D2:D12)</f>
        <v>40271844</v>
      </c>
      <c r="F13" s="17">
        <f>SUM(F2:F12)</f>
        <v>38808086</v>
      </c>
      <c r="H13" s="17">
        <f>SUM(H2:H12)</f>
        <v>37828170</v>
      </c>
    </row>
    <row r="14" spans="1:8" x14ac:dyDescent="0.25">
      <c r="A14" s="32">
        <v>0.28000000000000003</v>
      </c>
      <c r="B14" s="78">
        <f>ROUND(+B13*A14,0)</f>
        <v>11540627</v>
      </c>
      <c r="C14" s="78"/>
      <c r="D14" s="78">
        <f>+ROUND(D13*A14,0)</f>
        <v>11276116</v>
      </c>
      <c r="F14" s="17">
        <f>+F13*A14</f>
        <v>10866264.080000002</v>
      </c>
      <c r="H14" s="17">
        <f>+H13*A14</f>
        <v>10591887.600000001</v>
      </c>
    </row>
    <row r="15" spans="1:8" x14ac:dyDescent="0.25">
      <c r="A15" s="32">
        <v>0.2</v>
      </c>
      <c r="B15" s="78">
        <f>ROUND(+A15*B13,0)</f>
        <v>8243305</v>
      </c>
      <c r="C15" s="78"/>
      <c r="D15" s="78">
        <f>+ROUND(D13*A15,0)</f>
        <v>8054369</v>
      </c>
      <c r="F15" s="17">
        <f>+F13*A15</f>
        <v>7761617.2000000002</v>
      </c>
      <c r="H15" s="17">
        <f>+H13*A15</f>
        <v>7565634</v>
      </c>
    </row>
    <row r="16" spans="1:8" x14ac:dyDescent="0.25">
      <c r="A16" s="32">
        <v>0.05</v>
      </c>
      <c r="B16" s="78">
        <f>ROUND(+B13*A16,0)</f>
        <v>2060826</v>
      </c>
      <c r="C16" s="78"/>
      <c r="D16" s="78">
        <f>+ROUND(D13*A16,0)</f>
        <v>2013592</v>
      </c>
      <c r="F16" s="17">
        <f>+F13*A16</f>
        <v>1940404.3</v>
      </c>
      <c r="H16" s="17">
        <f>+H13*A16</f>
        <v>1891408.5</v>
      </c>
    </row>
    <row r="17" spans="1:8" x14ac:dyDescent="0.25">
      <c r="A17" s="32">
        <v>0.03</v>
      </c>
      <c r="B17" s="78">
        <f>ROUND(+B13*A17,0)</f>
        <v>1236496</v>
      </c>
      <c r="C17" s="78"/>
      <c r="D17" s="78">
        <f>+ROUND(D13*A17,0)</f>
        <v>1208155</v>
      </c>
      <c r="F17" s="17">
        <f>+F13*A17</f>
        <v>1164242.5799999998</v>
      </c>
      <c r="H17" s="17">
        <f>+H13*A17</f>
        <v>1134845.0999999999</v>
      </c>
    </row>
    <row r="18" spans="1:8" x14ac:dyDescent="0.25">
      <c r="A18" s="32">
        <v>0.19</v>
      </c>
      <c r="B18" s="78">
        <f>ROUND(+B16*A18,0)</f>
        <v>391557</v>
      </c>
      <c r="C18" s="78"/>
      <c r="D18" s="78">
        <f>+ROUND(D16*A18,0)</f>
        <v>382582</v>
      </c>
      <c r="F18" s="17">
        <f>+F16*A18</f>
        <v>368676.81700000004</v>
      </c>
      <c r="H18" s="17">
        <f>+H16*A18</f>
        <v>359367.61499999999</v>
      </c>
    </row>
    <row r="19" spans="1:8" x14ac:dyDescent="0.25">
      <c r="B19" s="78"/>
      <c r="C19" s="78"/>
      <c r="D19" s="78"/>
    </row>
    <row r="20" spans="1:8" x14ac:dyDescent="0.25">
      <c r="B20" s="79">
        <f>+B18+B17+B16+B15+B13</f>
        <v>53148710</v>
      </c>
      <c r="C20" s="78"/>
      <c r="D20" s="79">
        <f>+D18+D17+D16+D15+D13</f>
        <v>51930542</v>
      </c>
      <c r="F20" s="33">
        <f>+F18+F17+F16+F15+F13</f>
        <v>50043026.897</v>
      </c>
      <c r="H20" s="33">
        <f>+H18+H17+H16+H15+H13</f>
        <v>48779425.215000004</v>
      </c>
    </row>
    <row r="22" spans="1:8" ht="30" customHeight="1" x14ac:dyDescent="0.25">
      <c r="A22" s="80" t="s">
        <v>87</v>
      </c>
      <c r="B22" s="80"/>
      <c r="C22" s="80"/>
      <c r="D22" s="80"/>
      <c r="E22" s="80"/>
      <c r="F22" s="80"/>
      <c r="G22" s="80"/>
      <c r="H22" s="80"/>
    </row>
  </sheetData>
  <mergeCells count="1">
    <mergeCell ref="A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53E3-042F-4F31-94C5-E6395EB405C9}">
  <dimension ref="A1:G19"/>
  <sheetViews>
    <sheetView workbookViewId="0">
      <selection activeCell="E19" sqref="E19"/>
    </sheetView>
  </sheetViews>
  <sheetFormatPr baseColWidth="10" defaultRowHeight="15" x14ac:dyDescent="0.25"/>
  <cols>
    <col min="1" max="1" width="26.85546875" style="17" customWidth="1"/>
    <col min="2" max="2" width="19.85546875" style="17" customWidth="1"/>
    <col min="3" max="3" width="16.28515625" style="17" customWidth="1"/>
    <col min="4" max="5" width="16.140625" style="17" customWidth="1"/>
    <col min="6" max="6" width="18.5703125" style="17" customWidth="1"/>
    <col min="7" max="7" width="20" style="17" customWidth="1"/>
    <col min="8" max="16384" width="11.42578125" style="17"/>
  </cols>
  <sheetData>
    <row r="1" spans="1:7" x14ac:dyDescent="0.25">
      <c r="A1" s="74" t="s">
        <v>16</v>
      </c>
      <c r="B1" s="74"/>
      <c r="C1" s="74"/>
    </row>
    <row r="2" spans="1:7" x14ac:dyDescent="0.25">
      <c r="A2" s="40" t="s">
        <v>53</v>
      </c>
      <c r="B2" s="27"/>
      <c r="C2" s="27"/>
    </row>
    <row r="3" spans="1:7" s="41" customFormat="1" ht="37.5" customHeight="1" x14ac:dyDescent="0.25">
      <c r="A3" s="44" t="s">
        <v>55</v>
      </c>
      <c r="B3" s="44" t="s">
        <v>56</v>
      </c>
      <c r="C3" s="43"/>
      <c r="D3" s="42"/>
      <c r="E3" s="42"/>
    </row>
    <row r="4" spans="1:7" s="41" customFormat="1" ht="53.25" customHeight="1" x14ac:dyDescent="0.25">
      <c r="A4" s="44" t="s">
        <v>54</v>
      </c>
      <c r="B4" s="44" t="s">
        <v>57</v>
      </c>
      <c r="C4" s="43"/>
      <c r="D4" s="42"/>
      <c r="E4" s="42"/>
    </row>
    <row r="5" spans="1:7" x14ac:dyDescent="0.25">
      <c r="A5" s="27" t="s">
        <v>34</v>
      </c>
      <c r="B5" s="27">
        <v>3820.17</v>
      </c>
      <c r="C5" s="27"/>
    </row>
    <row r="6" spans="1:7" x14ac:dyDescent="0.25">
      <c r="A6" s="27" t="s">
        <v>35</v>
      </c>
      <c r="B6" s="27" t="s">
        <v>58</v>
      </c>
      <c r="C6" s="27"/>
    </row>
    <row r="7" spans="1:7" x14ac:dyDescent="0.25">
      <c r="A7" s="27"/>
      <c r="B7" s="27"/>
      <c r="C7" s="27"/>
    </row>
    <row r="8" spans="1:7" s="34" customFormat="1" ht="48" x14ac:dyDescent="0.25">
      <c r="A8" s="30"/>
      <c r="B8" s="38" t="s">
        <v>25</v>
      </c>
      <c r="C8" s="39" t="s">
        <v>52</v>
      </c>
      <c r="D8" s="39" t="s">
        <v>66</v>
      </c>
      <c r="E8" s="39" t="s">
        <v>65</v>
      </c>
      <c r="F8" s="39" t="s">
        <v>68</v>
      </c>
      <c r="G8" s="39" t="s">
        <v>4</v>
      </c>
    </row>
    <row r="9" spans="1:7" s="18" customFormat="1" ht="45" x14ac:dyDescent="0.25">
      <c r="A9" s="35" t="s">
        <v>0</v>
      </c>
      <c r="B9" s="36" t="str">
        <f>+PUNTAJE!B5</f>
        <v xml:space="preserve">ARQUITECTURA E INGENERIA VIVA S.A.S </v>
      </c>
      <c r="C9" s="37">
        <v>53148710</v>
      </c>
      <c r="D9" s="37">
        <v>391557</v>
      </c>
      <c r="E9" s="37">
        <f>+C9-D9</f>
        <v>52757153</v>
      </c>
      <c r="F9" s="46" t="s">
        <v>69</v>
      </c>
      <c r="G9" s="15">
        <f>85+((B19-E9)/B19)*100</f>
        <v>80.736604400356555</v>
      </c>
    </row>
    <row r="10" spans="1:7" s="18" customFormat="1" ht="30" x14ac:dyDescent="0.25">
      <c r="A10" s="35" t="s">
        <v>1</v>
      </c>
      <c r="B10" s="36" t="str">
        <f>+PUNTAJE!B6</f>
        <v>CARLOS FELIPE SALAZAR</v>
      </c>
      <c r="C10" s="37">
        <v>51930542</v>
      </c>
      <c r="D10" s="37">
        <v>382582</v>
      </c>
      <c r="E10" s="37">
        <f t="shared" ref="E10:E12" si="0">+C10-D10</f>
        <v>51547960</v>
      </c>
      <c r="F10" s="46" t="s">
        <v>69</v>
      </c>
      <c r="G10" s="15">
        <f>85+((B19-E10)/B19)*100</f>
        <v>83.12631955642874</v>
      </c>
    </row>
    <row r="11" spans="1:7" s="18" customFormat="1" ht="30" x14ac:dyDescent="0.25">
      <c r="A11" s="35" t="s">
        <v>27</v>
      </c>
      <c r="B11" s="36" t="str">
        <f>+PUNTAJE!B7</f>
        <v>MAURICIO CARVAJAL HERRERA</v>
      </c>
      <c r="C11" s="37">
        <v>50043026</v>
      </c>
      <c r="D11" s="37">
        <v>368676.82</v>
      </c>
      <c r="E11" s="37">
        <f t="shared" si="0"/>
        <v>49674349.18</v>
      </c>
      <c r="F11" s="46" t="s">
        <v>70</v>
      </c>
      <c r="G11" s="15">
        <f>85-((B19-E11)/B19)*100</f>
        <v>83.170883476391609</v>
      </c>
    </row>
    <row r="12" spans="1:7" s="18" customFormat="1" ht="30" x14ac:dyDescent="0.25">
      <c r="A12" s="35" t="s">
        <v>33</v>
      </c>
      <c r="B12" s="36" t="str">
        <f>+PUNTAJE!B8</f>
        <v>OSCAR LOPEZ GOMEZ</v>
      </c>
      <c r="C12" s="37">
        <v>48779425.219999999</v>
      </c>
      <c r="D12" s="37">
        <v>359367.62</v>
      </c>
      <c r="E12" s="37">
        <f t="shared" si="0"/>
        <v>48420057.600000001</v>
      </c>
      <c r="F12" s="46" t="s">
        <v>70</v>
      </c>
      <c r="G12" s="15">
        <f>85-((B19-E12)/B19)*100</f>
        <v>80.692040480393672</v>
      </c>
    </row>
    <row r="13" spans="1:7" s="18" customFormat="1" x14ac:dyDescent="0.25">
      <c r="A13" s="51" t="s">
        <v>71</v>
      </c>
      <c r="B13" s="47"/>
      <c r="C13" s="48"/>
      <c r="D13" s="48"/>
      <c r="E13" s="48"/>
      <c r="F13" s="49"/>
      <c r="G13" s="50"/>
    </row>
    <row r="15" spans="1:7" x14ac:dyDescent="0.25">
      <c r="A15" s="20" t="s">
        <v>59</v>
      </c>
    </row>
    <row r="16" spans="1:7" x14ac:dyDescent="0.25">
      <c r="A16" s="17" t="s">
        <v>60</v>
      </c>
      <c r="B16" s="17" t="s">
        <v>61</v>
      </c>
    </row>
    <row r="17" spans="1:4" s="18" customFormat="1" ht="47.25" customHeight="1" x14ac:dyDescent="0.25">
      <c r="A17" s="15" t="s">
        <v>63</v>
      </c>
      <c r="B17" s="75" t="s">
        <v>62</v>
      </c>
      <c r="C17" s="75"/>
      <c r="D17" s="75"/>
    </row>
    <row r="18" spans="1:4" x14ac:dyDescent="0.25">
      <c r="A18" s="16" t="s">
        <v>64</v>
      </c>
      <c r="B18" s="76" t="s">
        <v>88</v>
      </c>
      <c r="C18" s="76"/>
      <c r="D18" s="76"/>
    </row>
    <row r="19" spans="1:4" x14ac:dyDescent="0.25">
      <c r="A19" s="45" t="s">
        <v>67</v>
      </c>
      <c r="B19" s="77">
        <f>+(E9+E10+E11+E12)/4</f>
        <v>50599879.945</v>
      </c>
      <c r="C19" s="77"/>
      <c r="D19" s="77"/>
    </row>
  </sheetData>
  <mergeCells count="4">
    <mergeCell ref="A1:C1"/>
    <mergeCell ref="B17:D17"/>
    <mergeCell ref="B18:D18"/>
    <mergeCell ref="B19:D19"/>
  </mergeCells>
  <hyperlinks>
    <hyperlink ref="A2" r:id="rId1" xr:uid="{5A0CF317-A94E-4EFD-AC05-819947A4B796}"/>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449B-ACC6-40D4-860C-0176B57A29DD}">
  <dimension ref="A1:F7"/>
  <sheetViews>
    <sheetView topLeftCell="B1" workbookViewId="0">
      <selection activeCell="C9" sqref="C9"/>
    </sheetView>
  </sheetViews>
  <sheetFormatPr baseColWidth="10" defaultRowHeight="15" x14ac:dyDescent="0.25"/>
  <cols>
    <col min="1" max="1" width="26" customWidth="1"/>
    <col min="2" max="2" width="24.85546875" customWidth="1"/>
    <col min="3" max="4" width="17.28515625" customWidth="1"/>
    <col min="5" max="5" width="17.5703125" customWidth="1"/>
    <col min="6" max="6" width="38.140625" customWidth="1"/>
  </cols>
  <sheetData>
    <row r="1" spans="1:6" x14ac:dyDescent="0.25">
      <c r="A1" s="62" t="s">
        <v>17</v>
      </c>
      <c r="B1" s="62"/>
      <c r="C1" s="62"/>
      <c r="D1" s="62"/>
      <c r="E1" s="62"/>
    </row>
    <row r="3" spans="1:6" s="5" customFormat="1" ht="78.75" x14ac:dyDescent="0.25">
      <c r="B3" s="3" t="s">
        <v>3</v>
      </c>
      <c r="C3" s="12" t="s">
        <v>18</v>
      </c>
      <c r="D3" s="12" t="s">
        <v>19</v>
      </c>
      <c r="E3" s="4" t="s">
        <v>2</v>
      </c>
      <c r="F3" s="9" t="s">
        <v>26</v>
      </c>
    </row>
    <row r="4" spans="1:6" s="5" customFormat="1" ht="30" x14ac:dyDescent="0.25">
      <c r="A4" s="6" t="s">
        <v>0</v>
      </c>
      <c r="B4" s="10" t="str">
        <f>+PUNTAJE!B5</f>
        <v xml:space="preserve">ARQUITECTURA E INGENERIA VIVA S.A.S </v>
      </c>
      <c r="C4" s="52" t="s">
        <v>72</v>
      </c>
      <c r="D4" s="28" t="s">
        <v>73</v>
      </c>
      <c r="E4" s="9">
        <v>14</v>
      </c>
      <c r="F4" s="10"/>
    </row>
    <row r="5" spans="1:6" s="5" customFormat="1" ht="33.75" x14ac:dyDescent="0.25">
      <c r="A5" s="6" t="s">
        <v>1</v>
      </c>
      <c r="B5" s="10" t="str">
        <f>+PUNTAJE!B6</f>
        <v>CARLOS FELIPE SALAZAR</v>
      </c>
      <c r="C5" s="12" t="s">
        <v>74</v>
      </c>
      <c r="D5" s="28" t="s">
        <v>73</v>
      </c>
      <c r="E5" s="9">
        <v>14</v>
      </c>
      <c r="F5" s="21"/>
    </row>
    <row r="6" spans="1:6" s="5" customFormat="1" ht="33.75" x14ac:dyDescent="0.25">
      <c r="A6" s="6" t="s">
        <v>27</v>
      </c>
      <c r="B6" s="23" t="str">
        <f>+PUNTAJE!B7</f>
        <v>MAURICIO CARVAJAL HERRERA</v>
      </c>
      <c r="C6" s="12" t="s">
        <v>75</v>
      </c>
      <c r="D6" s="28" t="s">
        <v>73</v>
      </c>
      <c r="E6" s="25">
        <v>14</v>
      </c>
      <c r="F6" s="21"/>
    </row>
    <row r="7" spans="1:6" s="5" customFormat="1" ht="33.75" x14ac:dyDescent="0.25">
      <c r="A7" s="6" t="s">
        <v>33</v>
      </c>
      <c r="B7" s="23" t="str">
        <f>+PUNTAJE!B8</f>
        <v>OSCAR LOPEZ GOMEZ</v>
      </c>
      <c r="C7" s="12" t="s">
        <v>76</v>
      </c>
      <c r="D7" s="3" t="s">
        <v>77</v>
      </c>
      <c r="E7" s="25">
        <v>14</v>
      </c>
      <c r="F7" s="21"/>
    </row>
  </sheetData>
  <mergeCells count="1">
    <mergeCell ref="A1:E1"/>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ADAE2-2C8A-4DDE-B95E-539EF748E860}">
  <dimension ref="A1:I7"/>
  <sheetViews>
    <sheetView tabSelected="1" workbookViewId="0">
      <selection activeCell="A8" sqref="A8"/>
    </sheetView>
  </sheetViews>
  <sheetFormatPr baseColWidth="10" defaultRowHeight="15" x14ac:dyDescent="0.25"/>
  <cols>
    <col min="1" max="1" width="21.140625" customWidth="1"/>
    <col min="2" max="2" width="23" customWidth="1"/>
    <col min="3" max="3" width="20.5703125" customWidth="1"/>
    <col min="4" max="7" width="17.28515625" customWidth="1"/>
    <col min="8" max="8" width="17.5703125" customWidth="1"/>
    <col min="9" max="9" width="38.140625" customWidth="1"/>
  </cols>
  <sheetData>
    <row r="1" spans="1:9" x14ac:dyDescent="0.25">
      <c r="A1" s="62" t="s">
        <v>20</v>
      </c>
      <c r="B1" s="62"/>
      <c r="C1" s="62"/>
      <c r="D1" s="62"/>
      <c r="E1" s="62"/>
      <c r="F1" s="62"/>
      <c r="G1" s="62"/>
      <c r="H1" s="62"/>
    </row>
    <row r="3" spans="1:9" s="5" customFormat="1" ht="91.5" customHeight="1" x14ac:dyDescent="0.25">
      <c r="B3" s="3" t="s">
        <v>3</v>
      </c>
      <c r="C3" s="12" t="s">
        <v>21</v>
      </c>
      <c r="D3" s="12" t="s">
        <v>22</v>
      </c>
      <c r="E3" s="12" t="s">
        <v>78</v>
      </c>
      <c r="F3" s="12" t="s">
        <v>79</v>
      </c>
      <c r="G3" s="12" t="s">
        <v>23</v>
      </c>
      <c r="H3" s="4" t="s">
        <v>2</v>
      </c>
      <c r="I3" s="9" t="s">
        <v>26</v>
      </c>
    </row>
    <row r="4" spans="1:9" s="5" customFormat="1" ht="87" customHeight="1" x14ac:dyDescent="0.25">
      <c r="A4" s="6" t="s">
        <v>0</v>
      </c>
      <c r="B4" s="10" t="str">
        <f>+PUNTAJE!B5</f>
        <v xml:space="preserve">ARQUITECTURA E INGENERIA VIVA S.A.S </v>
      </c>
      <c r="C4" s="12" t="s">
        <v>80</v>
      </c>
      <c r="D4" s="12" t="s">
        <v>81</v>
      </c>
      <c r="E4" s="53">
        <v>43832</v>
      </c>
      <c r="F4" s="28" t="s">
        <v>83</v>
      </c>
      <c r="G4" s="28">
        <v>1</v>
      </c>
      <c r="H4" s="9">
        <v>0</v>
      </c>
      <c r="I4" s="10"/>
    </row>
    <row r="5" spans="1:9" s="5" customFormat="1" ht="90" x14ac:dyDescent="0.25">
      <c r="A5" s="6" t="s">
        <v>1</v>
      </c>
      <c r="B5" s="11" t="str">
        <f>+PUNTAJE!B6</f>
        <v>CARLOS FELIPE SALAZAR</v>
      </c>
      <c r="C5" s="12" t="s">
        <v>84</v>
      </c>
      <c r="D5" s="12" t="s">
        <v>85</v>
      </c>
      <c r="E5" s="53">
        <v>44033</v>
      </c>
      <c r="F5" s="28" t="s">
        <v>82</v>
      </c>
      <c r="G5" s="28">
        <v>1</v>
      </c>
      <c r="H5" s="13">
        <v>1</v>
      </c>
      <c r="I5" s="6"/>
    </row>
    <row r="6" spans="1:9" s="5" customFormat="1" ht="30" x14ac:dyDescent="0.25">
      <c r="A6" s="6" t="s">
        <v>27</v>
      </c>
      <c r="B6" s="26" t="str">
        <f>+PUNTAJE!B7</f>
        <v>MAURICIO CARVAJAL HERRERA</v>
      </c>
      <c r="C6" s="12" t="s">
        <v>86</v>
      </c>
      <c r="D6" s="6"/>
      <c r="E6" s="6"/>
      <c r="F6" s="6"/>
      <c r="G6" s="6"/>
      <c r="H6" s="25">
        <v>0</v>
      </c>
      <c r="I6" s="6"/>
    </row>
    <row r="7" spans="1:9" s="5" customFormat="1" x14ac:dyDescent="0.25">
      <c r="A7" s="6" t="s">
        <v>33</v>
      </c>
      <c r="B7" s="26" t="str">
        <f>+PUNTAJE!B8</f>
        <v>OSCAR LOPEZ GOMEZ</v>
      </c>
      <c r="C7" s="12" t="s">
        <v>86</v>
      </c>
      <c r="D7" s="6"/>
      <c r="E7" s="6"/>
      <c r="F7" s="6"/>
      <c r="G7" s="6"/>
      <c r="H7" s="25">
        <v>0</v>
      </c>
      <c r="I7" s="6"/>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PUNTAJE</vt:lpstr>
      <vt:lpstr>CRITERIOS</vt:lpstr>
      <vt:lpstr>REV PROPUESTAS</vt:lpstr>
      <vt:lpstr>COD. ECONOMICAS</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Mauricio Urbano</cp:lastModifiedBy>
  <dcterms:created xsi:type="dcterms:W3CDTF">2020-08-03T01:02:36Z</dcterms:created>
  <dcterms:modified xsi:type="dcterms:W3CDTF">2020-09-03T14:52:25Z</dcterms:modified>
</cp:coreProperties>
</file>