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firstSheet="1" activeTab="6"/>
  </bookViews>
  <sheets>
    <sheet name="PUNTAJE" sheetId="6" r:id="rId1"/>
    <sheet name="CRITERIOS" sheetId="7" r:id="rId2"/>
    <sheet name="COD. ECONOMICAS" sheetId="1" r:id="rId3"/>
    <sheet name="EXP. PONDERABLE" sheetId="9" r:id="rId4"/>
    <sheet name="FORMA DE PAGO" sheetId="10" r:id="rId5"/>
    <sheet name="IND. NACIONAL" sheetId="3" r:id="rId6"/>
    <sheet name="DISCAPACIDAD" sheetId="4"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6" l="1"/>
  <c r="I6" i="6"/>
  <c r="E6" i="6"/>
  <c r="E5" i="6"/>
  <c r="D10" i="1"/>
  <c r="E10" i="1"/>
  <c r="F10" i="1" l="1"/>
  <c r="H5" i="6"/>
  <c r="B5" i="10"/>
  <c r="B4" i="10"/>
  <c r="A30" i="9"/>
  <c r="A25" i="9"/>
  <c r="F18" i="9"/>
  <c r="F17" i="9"/>
  <c r="F16" i="9"/>
  <c r="D22" i="9"/>
  <c r="D3" i="9"/>
  <c r="F9" i="9"/>
  <c r="G6" i="6" l="1"/>
  <c r="J6" i="6"/>
  <c r="J5" i="6"/>
  <c r="I5" i="6" l="1"/>
  <c r="G5" i="6" l="1"/>
  <c r="F19" i="9"/>
  <c r="F10" i="9"/>
  <c r="F8" i="9"/>
  <c r="F11" i="9" l="1"/>
  <c r="B4" i="4" l="1"/>
  <c r="B5" i="4"/>
  <c r="F9" i="1" l="1"/>
  <c r="B18" i="1" s="1"/>
  <c r="B10" i="1"/>
  <c r="B9" i="1"/>
  <c r="H9" i="1" l="1"/>
  <c r="F5" i="6" s="1"/>
  <c r="C5" i="6" s="1"/>
  <c r="F6" i="6"/>
  <c r="E2" i="7"/>
  <c r="J2" i="7"/>
  <c r="B5" i="3"/>
  <c r="B4" i="3"/>
</calcChain>
</file>

<file path=xl/sharedStrings.xml><?xml version="1.0" encoding="utf-8"?>
<sst xmlns="http://schemas.openxmlformats.org/spreadsheetml/2006/main" count="184" uniqueCount="112">
  <si>
    <t>PROPONENTE 1</t>
  </si>
  <si>
    <t>PROPONENTE 2</t>
  </si>
  <si>
    <t>CALIFICACION</t>
  </si>
  <si>
    <t>NOMBRE</t>
  </si>
  <si>
    <t>ASIGNACION DE PUNTAJE</t>
  </si>
  <si>
    <t>PUNTAJE TOTAL</t>
  </si>
  <si>
    <t>CONDICIONES ECONOMICAS</t>
  </si>
  <si>
    <t>APOYO A LA INDUSTRIA NACIONAL</t>
  </si>
  <si>
    <t>PERSONAL EN SITUACION DE DISCAPACIDAD</t>
  </si>
  <si>
    <t>CALIFICACION DE LOS OFERENTES HABILITADOS</t>
  </si>
  <si>
    <t>CUMPLE</t>
  </si>
  <si>
    <t>NOMBRE DEL PROPONENTE</t>
  </si>
  <si>
    <t>CRITERIOS</t>
  </si>
  <si>
    <t>PUNTAJES PARCIALES</t>
  </si>
  <si>
    <t xml:space="preserve"> CALIFICACION DE  LAS CONDICIONES ECONOMICAS - PRECIO</t>
  </si>
  <si>
    <t xml:space="preserve"> CALIFICACION DE  APOYO A LA INDUSTRIA NACIONAL</t>
  </si>
  <si>
    <t>PRESENTA MANIFESTACION QUE LOS BIENES Y SERVICIOS A SUMINISTRAR SON DE ORIGEN NACIONAL O TRATO NACIONAL SEGÚN LA LEY 816 DE 2003</t>
  </si>
  <si>
    <t>BIENES O SERVICIOS NACIONALES / BIENES O SERVICIOS EXTRANJEROS</t>
  </si>
  <si>
    <t xml:space="preserve"> CALIFICACION DE PERSONAL EN SITUACION DE DISCAPACIDAD</t>
  </si>
  <si>
    <t>MANIFESTACION VINCULACION LABORAL DE PERSONAL EN SITUACION DE DISCAPACIDAD DENTRO DE SU PLANTA DE PERSONAL SEGÚN DECRETO 392 DE 26-02-2018</t>
  </si>
  <si>
    <t>QUIEN CERTIFICA</t>
  </si>
  <si>
    <t>NUMERO DE PERSONAS ACREDITADAS CON DISCAPACIDAD EN SU PLANTA DE PERSONAL</t>
  </si>
  <si>
    <t xml:space="preserve">PROPONENTE 2 </t>
  </si>
  <si>
    <t>PROPONENTE</t>
  </si>
  <si>
    <t>NOTA</t>
  </si>
  <si>
    <t>VALOR TRM</t>
  </si>
  <si>
    <t>METODO ASIGNADO</t>
  </si>
  <si>
    <t>VALOR PROPUESTA DESPUES DE CORRECCION ARITMETICA</t>
  </si>
  <si>
    <t>https://www.datos.gov.co/Econom-a-y-Finanzas/Tasa-de-Cambio-Representativa-del-Mercado-Historic/mcec-87by</t>
  </si>
  <si>
    <t>FECHA  PUBLICACION DEL INFORME DE EVALUACION DE REQUISITOS HABILITANTES DEFINITIVO</t>
  </si>
  <si>
    <t>CALCULO PROMEDIO ARITMETICO (PA)</t>
  </si>
  <si>
    <t>FORMULA</t>
  </si>
  <si>
    <t>Cada uno de los valores de las propuestas corregidas
aritméticamente SIN INCLUIR EL VALOR DEL IVA</t>
  </si>
  <si>
    <t>P1, P2,P3,P4=</t>
  </si>
  <si>
    <t>n=</t>
  </si>
  <si>
    <t>VALOR PROPUESTA DESPUES DE CORRECCION ARITMETICA SIN IVA</t>
  </si>
  <si>
    <t>IVA SOBRE LA UTILIDAD DE LA PROPUESTA</t>
  </si>
  <si>
    <t>PA=</t>
  </si>
  <si>
    <t>FORMULA PARA LA ASIGNACION DEL PUNTAJE</t>
  </si>
  <si>
    <t>NOTA: Pe=Propuesta evaluada sin iva</t>
  </si>
  <si>
    <t>NACIONALES</t>
  </si>
  <si>
    <t>FECHA DE EXPEDICION</t>
  </si>
  <si>
    <t>VIGENCIA</t>
  </si>
  <si>
    <t>VIGENTE</t>
  </si>
  <si>
    <t>P=100-((PA-Pe)/PA) X 100</t>
  </si>
  <si>
    <t>No EXPERIENCIA</t>
  </si>
  <si>
    <t>CONTRATO</t>
  </si>
  <si>
    <t>AREA</t>
  </si>
  <si>
    <t>% PARTICIPACION</t>
  </si>
  <si>
    <t>TOTAL M2</t>
  </si>
  <si>
    <t>ACREDITACION 1</t>
  </si>
  <si>
    <t>ACREDITACION 2</t>
  </si>
  <si>
    <t>FOLIOS</t>
  </si>
  <si>
    <t>CERTIFICACION</t>
  </si>
  <si>
    <t>TOTAL</t>
  </si>
  <si>
    <t>CONDICIONES DE EXPERIENCIA PONDERABLE</t>
  </si>
  <si>
    <t>ACTA DE LIQUIDACION</t>
  </si>
  <si>
    <t>CUMPLE -NO ESTA POR DEBAJO DEL 90% DEL VALOR DEL PRESUPUESTO OFICIAL</t>
  </si>
  <si>
    <t>CONSORCIO WIGV</t>
  </si>
  <si>
    <t>CONSORCIO VALHER</t>
  </si>
  <si>
    <t>MEDIA ARITMETICA ALTA</t>
  </si>
  <si>
    <t>DIA HABIL POSTERIOR A LA FECHA PREVISTA PARA LA PUBLICACION DEL INFORME DE EVALUACION DE REQUISITOS HABILITANTES DEFINITIVO</t>
  </si>
  <si>
    <t xml:space="preserve">PO= </t>
  </si>
  <si>
    <t>Presupuesto oficial</t>
  </si>
  <si>
    <t xml:space="preserve">numero de propuestas:  </t>
  </si>
  <si>
    <t>PA=((((P1+P2+Pn)/n)+Po)/2)</t>
  </si>
  <si>
    <t>Los proponentes deberán presentar su propuesta económica según el Anexo – “Propuesta Económica” de esta convocatoria.</t>
  </si>
  <si>
    <t>Si se presenta alguna discrepancia entre las cantidades expresadas en letras y números, prevalecerán las cantidades expresadas en letras.</t>
  </si>
  <si>
    <t xml:space="preserve"> revisión aritmética</t>
  </si>
  <si>
    <t>LAS PROPUESTAS QUE SUPEREN EL VALOR DEL PRESUPUESTO OFICIAL O ESTÉN POR DEBAJO
DEL 90% DEL VALOR DEL MISMO, SERÁN DECLARADAS COMO NO ADMISIBLES Y SERÁN RECHAZADAS.</t>
  </si>
  <si>
    <t>CUMPLE - PARTE 1 FOLIOS 7 A 16</t>
  </si>
  <si>
    <t>CUMPLE - VALOR EN LETRAS: SEIS MIL CUATROCIENTOS OCHO MILLONES CIENTO SETENTA Y CUATRO MIL CUATROSCIENTOS SESENTA PESOS CON 58/100 M.L. ($6,408,174,460,58)</t>
  </si>
  <si>
    <t>CUMPLE - NO PRESENTA ERROR ARITMETICO.</t>
  </si>
  <si>
    <t>CUMPLE - PARTE 1 FOLIOS 15 A 19</t>
  </si>
  <si>
    <t>CUMPLE - VALOR EN LETRAS: SEIS MIL DOSCIENTOS NOVENTA Y SEIS MILLONES QUINIENTOS OCHENTA Y SEIS MIL OCHOCIENTOS TREINTA Y SEIS PESOS M/CTE. ($6,296,586,836)</t>
  </si>
  <si>
    <t>Experiencia especifica por área en metros cuadrados de Construcción</t>
  </si>
  <si>
    <t xml:space="preserve">Experiencia especifica por SMMLV </t>
  </si>
  <si>
    <t>CONTRATO N° 114 - CONSTRUCCION PRIMERA ETAPA DE LA UNIDAD INTERMEDIA DE SALUD DE LOS BARRIOS DEL SUR USI SUR</t>
  </si>
  <si>
    <t>PARTE 2 FOLIOS 932 A 968</t>
  </si>
  <si>
    <t>ACTA FINAL</t>
  </si>
  <si>
    <t>CONTRATO N° 052 - CONSTRUCCION DE LA SEGUNDA ETAPA DE LA UNIDAD INTERMEDIA DE SALUD DE LOS BARRIOS DEL SUR EN EL MUNICIPIO DE IPAGUE, DEPARTAMENTO DEL TOLIMA</t>
  </si>
  <si>
    <t>PARTE 2 FOLIOS 969 A 1024</t>
  </si>
  <si>
    <t>CONTRATO 17321360 DE 2017 - CONSTRUCCION DE LA PRIMERA ETAPA DEL NUEVO BLOQUE I FACIEN SECTOR NORTE DE LA UNIVERSIDAD DE NARIÑO - SEDE TOROBAJO</t>
  </si>
  <si>
    <t>PARTE 2 FOLIOS 1025 A 1051</t>
  </si>
  <si>
    <t>INSCRITO EN EL RUP</t>
  </si>
  <si>
    <t>SMMLV</t>
  </si>
  <si>
    <t>TOTAL 5MMLV</t>
  </si>
  <si>
    <t>AREA MAYOR A 10,000 M2</t>
  </si>
  <si>
    <t>FORMA DE PAGO</t>
  </si>
  <si>
    <t>TOTAL SMMLV</t>
  </si>
  <si>
    <t>VALOR MAYOR A 7200 SMMLV</t>
  </si>
  <si>
    <t>CONSECUTIVO 3 - WILLIAN CARDONA</t>
  </si>
  <si>
    <t>CONSECUTIVO 6 - WILLIAN CARDONA</t>
  </si>
  <si>
    <t>CONSECUTIVO 188 - WILLIAN CARDONA</t>
  </si>
  <si>
    <t>PAGO DE ANTICIPO  EQUIVALENTE AL 40%</t>
  </si>
  <si>
    <t>RENUNCIA AL ANTICIPO</t>
  </si>
  <si>
    <t>RENUNCIA</t>
  </si>
  <si>
    <t>El proponente Consorcio WIGV Ingeniería, presenta documento de fecha 7 de septiembre de 2020 firmado por el representante legal en el cual manifiesta los bienes y servicios ofrecidos de ORIGEN 100% NACIONAL</t>
  </si>
  <si>
    <t>GINA FARID CARMONA FRANCO - COORDINADORA DE ATENCION AL CIUDADANO Y TRAMITES DE LA DIRECCION TERRITORIAL DE TOLIMA -  MINISTERIO DE TRABAJO</t>
  </si>
  <si>
    <t>El proponente consorcio WIGV Ingeniería, presenta documento del integrante WILLIAN CARDONA OLMOS de fecha 7 de septiembre de 2020 firmado y de igual manera certificación de contador público acompañado de planillas d seguridad social  en el cual manifiesta el número de trabajadores con discapacidad, acompañado con el documento certificación emitido por el ministerio de trabajo con fecha de expedición 27 de julio de 2020 y una vigencia de 6 meses, el cual a la fecha de cierre se encuentra vigente.</t>
  </si>
  <si>
    <t>MIERCOLES 30 DE SEPTIEMBRE DE 2020</t>
  </si>
  <si>
    <t>JUEVES 01 DE OCTUBRE DE 2020</t>
  </si>
  <si>
    <t>De Parte 1 folios 921 a 922, presenta certificación de cupo crédito aprobado de Bancolombia de fecha 07 de septiembre de 2020 a nombre de WILLIAN CARDONA OLMOS, por un valor de MIL TRESCIENTOS MILLONES DE PESOS CON 00/00 M/CTE ($ 1.300.000.000.00)</t>
  </si>
  <si>
    <t xml:space="preserve">PRESENTA - PARTE 1 FOLIO 923 </t>
  </si>
  <si>
    <t>PRESENTA - PARTE 1 FOLIOS 924 A 927</t>
  </si>
  <si>
    <t>VALOR DE LA OFERTA ANEXO 3</t>
  </si>
  <si>
    <t>NO CUMPLE</t>
  </si>
  <si>
    <t>6,408,174,460,58</t>
  </si>
  <si>
    <t>NO ADMISIBLE</t>
  </si>
  <si>
    <t>RECHAZADA</t>
  </si>
  <si>
    <t>NO CUMPLE - PRESENTA ERROR ARITMETICO EN VALOR DE IVA - REALIZADA LA CORRECCION ARITMETICA  EXCEDE EL 0,5% DEL VALOR DEL COSTO INDIRECTO Y EL 0,1% DEL VALOR TOTAL DE LA PROPUESTA, POR LO TANTO LA  OFERTA ES DECLARADA NO ADMISIBLE Y ES RECHAZADA SEGÚN EL NUMERAL 13.2.22.16 DE LAS CAUSALES DE RECHAZO DEL PRESENTE PLIEGO DE CONDICIONES  ( VALOR DE LA PROPUESTA PRESENTADA $6,296,586,836 - VALOR DE LA PROPUESTA CORREGIDA ARITMETICAMENTE $6,334,124,634,30)</t>
  </si>
  <si>
    <t>PROPUESTA RECHAZADA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</si>
</sst>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9"/>
      <color theme="1"/>
      <name val="Calibri"/>
      <family val="2"/>
      <scheme val="minor"/>
    </font>
    <font>
      <u/>
      <sz val="11"/>
      <color theme="10"/>
      <name val="Calibri"/>
      <family val="2"/>
      <scheme val="minor"/>
    </font>
    <font>
      <b/>
      <sz val="8"/>
      <color theme="1"/>
      <name val="Calibri"/>
      <family val="2"/>
      <scheme val="minor"/>
    </font>
    <font>
      <b/>
      <sz val="18"/>
      <color theme="1"/>
      <name val="Calibri"/>
      <family val="2"/>
      <scheme val="minor"/>
    </font>
    <font>
      <b/>
      <sz val="24"/>
      <color theme="1"/>
      <name val="Calibri"/>
      <family val="2"/>
      <scheme val="minor"/>
    </font>
    <font>
      <b/>
      <sz val="14"/>
      <color theme="1"/>
      <name val="Calibri"/>
      <family val="2"/>
      <scheme val="minor"/>
    </font>
    <font>
      <b/>
      <sz val="10"/>
      <color theme="1"/>
      <name val="Calibri"/>
      <family val="2"/>
      <scheme val="minor"/>
    </font>
    <font>
      <sz val="14"/>
      <color theme="1"/>
      <name val="Calibri"/>
      <family val="2"/>
      <scheme val="minor"/>
    </font>
    <font>
      <b/>
      <sz val="12"/>
      <color theme="1"/>
      <name val="Calibri"/>
      <family val="2"/>
      <scheme val="minor"/>
    </font>
    <font>
      <sz val="9"/>
      <color theme="1"/>
      <name val="Calibri"/>
      <family val="2"/>
      <scheme val="minor"/>
    </font>
    <font>
      <sz val="9"/>
      <color theme="1"/>
      <name val="Calibri"/>
      <family val="2"/>
    </font>
    <font>
      <sz val="11"/>
      <name val="Calibri"/>
      <family val="2"/>
      <scheme val="minor"/>
    </font>
    <font>
      <sz val="11"/>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65">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left" vertical="center"/>
    </xf>
    <xf numFmtId="4" fontId="0" fillId="0" borderId="1" xfId="0" applyNumberFormat="1"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4" fontId="0" fillId="0" borderId="1" xfId="0" applyNumberFormat="1" applyBorder="1" applyAlignment="1">
      <alignment horizontal="center" vertical="center" wrapText="1"/>
    </xf>
    <xf numFmtId="4" fontId="0" fillId="0" borderId="1" xfId="0" applyNumberFormat="1" applyBorder="1" applyAlignment="1">
      <alignment vertical="center"/>
    </xf>
    <xf numFmtId="4" fontId="0" fillId="0" borderId="1" xfId="0" applyNumberFormat="1" applyBorder="1"/>
    <xf numFmtId="4" fontId="0" fillId="0" borderId="0" xfId="0" applyNumberFormat="1"/>
    <xf numFmtId="4" fontId="0" fillId="0" borderId="0" xfId="0" applyNumberFormat="1" applyAlignment="1">
      <alignment vertical="center"/>
    </xf>
    <xf numFmtId="0" fontId="0" fillId="0" borderId="0" xfId="0" applyAlignment="1">
      <alignment horizontal="left" vertical="center"/>
    </xf>
    <xf numFmtId="4" fontId="1" fillId="0" borderId="0" xfId="0" applyNumberFormat="1" applyFont="1"/>
    <xf numFmtId="4" fontId="1" fillId="0" borderId="0" xfId="0" applyNumberFormat="1" applyFont="1" applyAlignment="1">
      <alignment horizontal="left"/>
    </xf>
    <xf numFmtId="4" fontId="1" fillId="0" borderId="0" xfId="0" applyNumberFormat="1" applyFont="1" applyAlignment="1">
      <alignment horizontal="center" vertical="center"/>
    </xf>
    <xf numFmtId="4" fontId="0" fillId="0" borderId="0" xfId="0" applyNumberFormat="1" applyAlignment="1">
      <alignment horizontal="center" vertical="center"/>
    </xf>
    <xf numFmtId="4" fontId="1" fillId="0" borderId="1" xfId="0" applyNumberFormat="1" applyFont="1" applyBorder="1" applyAlignment="1">
      <alignment horizontal="left" vertical="center"/>
    </xf>
    <xf numFmtId="4" fontId="1" fillId="0" borderId="1" xfId="0" applyNumberFormat="1" applyFont="1" applyBorder="1" applyAlignment="1">
      <alignment horizontal="left" vertical="center" wrapText="1"/>
    </xf>
    <xf numFmtId="4" fontId="1" fillId="0" borderId="1" xfId="0" applyNumberFormat="1" applyFont="1" applyBorder="1" applyAlignment="1">
      <alignment horizontal="right" vertical="center"/>
    </xf>
    <xf numFmtId="4" fontId="1"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0" fontId="5" fillId="0" borderId="0" xfId="1"/>
    <xf numFmtId="4" fontId="0" fillId="0" borderId="0" xfId="0" applyNumberFormat="1" applyAlignment="1">
      <alignment horizontal="left" vertical="center"/>
    </xf>
    <xf numFmtId="4" fontId="6" fillId="0" borderId="0" xfId="0" applyNumberFormat="1" applyFont="1" applyAlignment="1">
      <alignment horizontal="left" vertical="center" wrapText="1"/>
    </xf>
    <xf numFmtId="4" fontId="6" fillId="0" borderId="0" xfId="0" applyNumberFormat="1" applyFont="1" applyAlignment="1">
      <alignment vertical="center" wrapText="1"/>
    </xf>
    <xf numFmtId="4" fontId="6" fillId="0" borderId="1" xfId="0" applyNumberFormat="1" applyFont="1" applyBorder="1" applyAlignment="1">
      <alignment vertical="center" wrapText="1"/>
    </xf>
    <xf numFmtId="4" fontId="1" fillId="0" borderId="1" xfId="0" applyNumberFormat="1" applyFont="1" applyBorder="1"/>
    <xf numFmtId="4" fontId="2" fillId="0" borderId="1" xfId="0" applyNumberFormat="1" applyFont="1" applyBorder="1" applyAlignment="1">
      <alignment vertical="center"/>
    </xf>
    <xf numFmtId="4" fontId="1" fillId="0" borderId="0" xfId="0" applyNumberFormat="1" applyFont="1" applyBorder="1" applyAlignment="1">
      <alignment horizontal="left" vertical="center" wrapText="1"/>
    </xf>
    <xf numFmtId="4" fontId="1" fillId="0" borderId="0" xfId="0" applyNumberFormat="1" applyFont="1" applyBorder="1" applyAlignment="1">
      <alignment horizontal="right" vertical="center"/>
    </xf>
    <xf numFmtId="4" fontId="2" fillId="0" borderId="0" xfId="0" applyNumberFormat="1" applyFont="1" applyBorder="1" applyAlignment="1">
      <alignment vertical="center"/>
    </xf>
    <xf numFmtId="4" fontId="0" fillId="0" borderId="0" xfId="0" applyNumberFormat="1" applyBorder="1" applyAlignment="1">
      <alignment vertical="center"/>
    </xf>
    <xf numFmtId="4" fontId="0" fillId="0" borderId="0" xfId="0" applyNumberFormat="1" applyFont="1" applyBorder="1" applyAlignment="1">
      <alignment horizontal="left" vertical="center"/>
    </xf>
    <xf numFmtId="0" fontId="0" fillId="0" borderId="1" xfId="0" applyFill="1" applyBorder="1" applyAlignment="1">
      <alignment vertical="center"/>
    </xf>
    <xf numFmtId="0" fontId="0" fillId="0" borderId="0" xfId="0" applyFill="1" applyAlignment="1">
      <alignment vertical="center"/>
    </xf>
    <xf numFmtId="0" fontId="1" fillId="0" borderId="0" xfId="0" applyFont="1" applyAlignment="1">
      <alignment horizontal="left"/>
    </xf>
    <xf numFmtId="0" fontId="7" fillId="0" borderId="0" xfId="0" applyFont="1" applyAlignment="1">
      <alignment horizontal="center" vertical="center"/>
    </xf>
    <xf numFmtId="0" fontId="8" fillId="0" borderId="0" xfId="0" applyFont="1" applyAlignment="1">
      <alignment horizontal="center" vertical="center"/>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15"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 xfId="0" applyFont="1" applyFill="1" applyBorder="1" applyAlignment="1">
      <alignment vertical="center" wrapText="1"/>
    </xf>
    <xf numFmtId="4" fontId="3" fillId="4"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0" fontId="0" fillId="4" borderId="1" xfId="0" applyFill="1" applyBorder="1" applyAlignment="1">
      <alignment horizontal="center" vertical="center"/>
    </xf>
    <xf numFmtId="4" fontId="3" fillId="4" borderId="15" xfId="0" applyNumberFormat="1" applyFont="1" applyFill="1" applyBorder="1" applyAlignment="1">
      <alignment horizontal="center" vertical="center" wrapText="1"/>
    </xf>
    <xf numFmtId="0" fontId="3" fillId="4" borderId="16" xfId="0" applyFont="1" applyFill="1" applyBorder="1" applyAlignment="1">
      <alignment horizontal="center" vertical="center"/>
    </xf>
    <xf numFmtId="0" fontId="3" fillId="4" borderId="2" xfId="0" applyFont="1" applyFill="1" applyBorder="1" applyAlignment="1">
      <alignment vertical="center" wrapText="1"/>
    </xf>
    <xf numFmtId="4" fontId="3" fillId="4" borderId="2" xfId="0" applyNumberFormat="1" applyFont="1" applyFill="1" applyBorder="1" applyAlignment="1">
      <alignment horizontal="center" vertical="center"/>
    </xf>
    <xf numFmtId="9" fontId="3" fillId="4" borderId="2" xfId="0" applyNumberFormat="1" applyFont="1"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lignment horizontal="center" vertical="center" wrapText="1"/>
    </xf>
    <xf numFmtId="4" fontId="9" fillId="5" borderId="1" xfId="0" applyNumberFormat="1" applyFont="1" applyFill="1" applyBorder="1"/>
    <xf numFmtId="0" fontId="11" fillId="0" borderId="0" xfId="0" applyFont="1"/>
    <xf numFmtId="0" fontId="9" fillId="5" borderId="12" xfId="0" applyFont="1" applyFill="1" applyBorder="1" applyAlignme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4" fontId="11" fillId="0" borderId="0" xfId="0" applyNumberFormat="1" applyFont="1" applyAlignment="1">
      <alignment horizontal="center" vertical="center"/>
    </xf>
    <xf numFmtId="0" fontId="10" fillId="6" borderId="14" xfId="0" applyFont="1" applyFill="1" applyBorder="1" applyAlignment="1">
      <alignment horizontal="center" vertical="center" wrapText="1"/>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6" borderId="15" xfId="0" applyFont="1" applyFill="1" applyBorder="1" applyAlignment="1">
      <alignment horizontal="center" vertical="center"/>
    </xf>
    <xf numFmtId="4" fontId="9" fillId="3" borderId="1" xfId="0" applyNumberFormat="1" applyFont="1" applyFill="1" applyBorder="1"/>
    <xf numFmtId="0" fontId="9" fillId="3" borderId="12" xfId="0" applyFont="1" applyFill="1" applyBorder="1" applyAlignment="1">
      <alignment vertical="center"/>
    </xf>
    <xf numFmtId="4" fontId="0" fillId="0" borderId="1" xfId="0" applyNumberFormat="1" applyBorder="1" applyAlignment="1"/>
    <xf numFmtId="0" fontId="1" fillId="0" borderId="0" xfId="0" applyFont="1" applyAlignment="1">
      <alignment horizontal="left"/>
    </xf>
    <xf numFmtId="0" fontId="0" fillId="0" borderId="1" xfId="0" applyBorder="1" applyAlignment="1">
      <alignment horizontal="center" vertical="center"/>
    </xf>
    <xf numFmtId="0" fontId="3"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14" fontId="13" fillId="0" borderId="1" xfId="0" applyNumberFormat="1" applyFont="1" applyBorder="1" applyAlignment="1">
      <alignment horizontal="center" vertical="center"/>
    </xf>
    <xf numFmtId="0" fontId="13" fillId="0" borderId="1" xfId="0" applyFont="1" applyBorder="1" applyAlignment="1">
      <alignment vertical="center"/>
    </xf>
    <xf numFmtId="0" fontId="13" fillId="0" borderId="0" xfId="0" applyFont="1" applyAlignment="1">
      <alignment vertical="center"/>
    </xf>
    <xf numFmtId="0" fontId="14" fillId="0" borderId="1" xfId="0" applyFont="1" applyBorder="1" applyAlignment="1">
      <alignment wrapText="1"/>
    </xf>
    <xf numFmtId="4" fontId="0" fillId="0" borderId="1" xfId="0" applyNumberFormat="1" applyBorder="1" applyAlignment="1">
      <alignment horizontal="right" vertical="center"/>
    </xf>
    <xf numFmtId="0" fontId="13" fillId="0" borderId="0" xfId="0" applyFont="1"/>
    <xf numFmtId="4" fontId="0" fillId="0" borderId="1" xfId="0" applyNumberFormat="1" applyBorder="1" applyAlignment="1">
      <alignment horizontal="center"/>
    </xf>
    <xf numFmtId="4" fontId="0" fillId="0" borderId="2" xfId="0" applyNumberFormat="1" applyBorder="1" applyAlignment="1">
      <alignment horizontal="center" vertical="center" wrapText="1"/>
    </xf>
    <xf numFmtId="4" fontId="0" fillId="0" borderId="3" xfId="0" applyNumberFormat="1" applyBorder="1" applyAlignment="1">
      <alignment horizontal="center" vertical="center" wrapText="1"/>
    </xf>
    <xf numFmtId="4" fontId="0" fillId="2" borderId="2" xfId="0" applyNumberFormat="1" applyFill="1" applyBorder="1" applyAlignment="1">
      <alignment horizontal="center"/>
    </xf>
    <xf numFmtId="4" fontId="0" fillId="2" borderId="4" xfId="0" applyNumberFormat="1" applyFill="1" applyBorder="1" applyAlignment="1">
      <alignment horizontal="center"/>
    </xf>
    <xf numFmtId="4" fontId="0" fillId="2" borderId="3" xfId="0" applyNumberFormat="1" applyFill="1" applyBorder="1" applyAlignment="1">
      <alignment horizontal="center"/>
    </xf>
    <xf numFmtId="0" fontId="1" fillId="0" borderId="0" xfId="0" applyFont="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7" borderId="1" xfId="0" applyFill="1" applyBorder="1" applyAlignment="1">
      <alignment horizontal="left" vertical="center" wrapText="1"/>
    </xf>
    <xf numFmtId="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15" fillId="7" borderId="1" xfId="0" applyFont="1" applyFill="1" applyBorder="1" applyAlignment="1">
      <alignment horizontal="center" vertical="center"/>
    </xf>
    <xf numFmtId="0" fontId="0" fillId="0" borderId="17" xfId="0"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1" xfId="0" applyBorder="1" applyAlignment="1">
      <alignment vertical="center" wrapText="1"/>
    </xf>
    <xf numFmtId="4" fontId="1" fillId="0" borderId="0" xfId="0" applyNumberFormat="1" applyFont="1" applyAlignment="1">
      <alignment horizontal="left"/>
    </xf>
    <xf numFmtId="4" fontId="0" fillId="0" borderId="1" xfId="0" applyNumberFormat="1" applyBorder="1" applyAlignment="1">
      <alignment horizontal="left" vertical="center" wrapText="1"/>
    </xf>
    <xf numFmtId="4" fontId="1" fillId="0" borderId="1" xfId="0" applyNumberFormat="1" applyFont="1" applyBorder="1" applyAlignment="1">
      <alignment horizontal="left"/>
    </xf>
    <xf numFmtId="4" fontId="0" fillId="0" borderId="17" xfId="0" applyNumberFormat="1" applyBorder="1" applyAlignment="1">
      <alignment horizontal="left"/>
    </xf>
    <xf numFmtId="4" fontId="0" fillId="0" borderId="18" xfId="0" applyNumberFormat="1" applyBorder="1" applyAlignment="1">
      <alignment horizontal="left"/>
    </xf>
    <xf numFmtId="0" fontId="9" fillId="6" borderId="9" xfId="0" applyFont="1" applyFill="1" applyBorder="1" applyAlignment="1">
      <alignment horizontal="left" vertical="center" wrapText="1"/>
    </xf>
    <xf numFmtId="0" fontId="9" fillId="6" borderId="10"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3" borderId="14" xfId="0" applyFont="1" applyFill="1" applyBorder="1" applyAlignment="1">
      <alignment horizontal="right"/>
    </xf>
    <xf numFmtId="0" fontId="9" fillId="3" borderId="1" xfId="0" applyFont="1" applyFill="1" applyBorder="1" applyAlignment="1">
      <alignment horizontal="right"/>
    </xf>
    <xf numFmtId="4" fontId="11" fillId="3" borderId="1" xfId="0" applyNumberFormat="1" applyFont="1" applyFill="1" applyBorder="1" applyAlignment="1">
      <alignment horizontal="center" vertical="center"/>
    </xf>
    <xf numFmtId="4" fontId="11" fillId="3" borderId="15" xfId="0" applyNumberFormat="1" applyFont="1" applyFill="1" applyBorder="1" applyAlignment="1">
      <alignment horizontal="center" vertical="center"/>
    </xf>
    <xf numFmtId="4" fontId="11" fillId="3" borderId="12" xfId="0" applyNumberFormat="1" applyFont="1" applyFill="1" applyBorder="1" applyAlignment="1">
      <alignment horizontal="center" vertical="center"/>
    </xf>
    <xf numFmtId="4" fontId="11" fillId="3" borderId="13" xfId="0" applyNumberFormat="1" applyFont="1" applyFill="1" applyBorder="1" applyAlignment="1">
      <alignment horizontal="center"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27" xfId="0" applyFont="1" applyFill="1" applyBorder="1" applyAlignment="1">
      <alignment horizontal="center" vertical="center"/>
    </xf>
    <xf numFmtId="0" fontId="9" fillId="4" borderId="9"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5" borderId="14" xfId="0" applyFont="1" applyFill="1" applyBorder="1" applyAlignment="1">
      <alignment horizontal="right"/>
    </xf>
    <xf numFmtId="0" fontId="9" fillId="5" borderId="1" xfId="0" applyFont="1" applyFill="1" applyBorder="1" applyAlignment="1">
      <alignment horizontal="right"/>
    </xf>
    <xf numFmtId="4" fontId="11" fillId="5" borderId="1" xfId="0" applyNumberFormat="1" applyFont="1" applyFill="1" applyBorder="1" applyAlignment="1">
      <alignment horizontal="center" vertical="center"/>
    </xf>
    <xf numFmtId="4" fontId="11" fillId="5" borderId="15" xfId="0" applyNumberFormat="1" applyFont="1" applyFill="1" applyBorder="1" applyAlignment="1">
      <alignment horizontal="center" vertical="center"/>
    </xf>
    <xf numFmtId="4" fontId="11" fillId="5" borderId="12" xfId="0" applyNumberFormat="1" applyFont="1" applyFill="1" applyBorder="1" applyAlignment="1">
      <alignment horizontal="center" vertical="center"/>
    </xf>
    <xf numFmtId="4" fontId="11" fillId="5" borderId="13" xfId="0" applyNumberFormat="1" applyFont="1" applyFill="1" applyBorder="1" applyAlignment="1">
      <alignment horizontal="center" vertical="center"/>
    </xf>
    <xf numFmtId="0" fontId="12" fillId="5" borderId="26" xfId="0" applyFont="1" applyFill="1" applyBorder="1" applyAlignment="1">
      <alignment horizontal="right" vertical="center"/>
    </xf>
    <xf numFmtId="0" fontId="12" fillId="5" borderId="27" xfId="0" applyFont="1" applyFill="1" applyBorder="1" applyAlignment="1">
      <alignment horizontal="right" vertical="center"/>
    </xf>
    <xf numFmtId="0" fontId="9" fillId="5" borderId="28"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27"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13"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21"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25" xfId="0" applyFont="1" applyFill="1" applyBorder="1" applyAlignment="1">
      <alignment horizontal="center" vertical="center"/>
    </xf>
    <xf numFmtId="0" fontId="9" fillId="5" borderId="12" xfId="0" applyFont="1" applyFill="1" applyBorder="1" applyAlignment="1">
      <alignment horizontal="right"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25" xfId="0" applyFont="1" applyFill="1" applyBorder="1" applyAlignment="1">
      <alignment horizontal="center" vertical="center"/>
    </xf>
    <xf numFmtId="4" fontId="16" fillId="0" borderId="1" xfId="0" applyNumberFormat="1" applyFont="1" applyBorder="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colors>
    <mruColors>
      <color rgb="FF06D4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atos.gov.co/Econom-a-y-Finanzas/Tasa-de-Cambio-Representativa-del-Mercado-Historic/mcec-87b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C6" sqref="C6"/>
    </sheetView>
  </sheetViews>
  <sheetFormatPr baseColWidth="10" defaultRowHeight="15" x14ac:dyDescent="0.25"/>
  <cols>
    <col min="1" max="1" width="15" bestFit="1" customWidth="1"/>
    <col min="2" max="2" width="26.140625" customWidth="1"/>
    <col min="3" max="3" width="14.28515625" customWidth="1"/>
    <col min="4" max="4" width="1.28515625" customWidth="1"/>
    <col min="5" max="5" width="13.5703125" customWidth="1"/>
    <col min="6" max="8" width="17.85546875" customWidth="1"/>
    <col min="9" max="9" width="15.42578125" customWidth="1"/>
    <col min="10" max="10" width="20.7109375" customWidth="1"/>
  </cols>
  <sheetData>
    <row r="1" spans="1:11" x14ac:dyDescent="0.25">
      <c r="A1" s="96" t="s">
        <v>9</v>
      </c>
      <c r="B1" s="96"/>
      <c r="C1" s="96"/>
      <c r="D1" s="96"/>
      <c r="E1" s="96"/>
      <c r="F1" s="96"/>
      <c r="G1" s="42"/>
      <c r="H1" s="75"/>
    </row>
    <row r="3" spans="1:11" ht="15" customHeight="1" x14ac:dyDescent="0.25">
      <c r="A3" s="97"/>
      <c r="B3" s="98"/>
      <c r="C3" s="91" t="s">
        <v>5</v>
      </c>
      <c r="D3" s="93"/>
      <c r="E3" s="90" t="s">
        <v>13</v>
      </c>
      <c r="F3" s="90"/>
      <c r="G3" s="90"/>
      <c r="H3" s="90"/>
      <c r="I3" s="90"/>
      <c r="J3" s="90"/>
    </row>
    <row r="4" spans="1:11" s="1" customFormat="1" ht="45" x14ac:dyDescent="0.25">
      <c r="A4" s="99"/>
      <c r="B4" s="100"/>
      <c r="C4" s="92"/>
      <c r="D4" s="94"/>
      <c r="E4" s="13" t="s">
        <v>12</v>
      </c>
      <c r="F4" s="13" t="s">
        <v>6</v>
      </c>
      <c r="G4" s="13" t="s">
        <v>55</v>
      </c>
      <c r="H4" s="13" t="s">
        <v>88</v>
      </c>
      <c r="I4" s="13" t="s">
        <v>7</v>
      </c>
      <c r="J4" s="13" t="s">
        <v>8</v>
      </c>
      <c r="K4" s="2"/>
    </row>
    <row r="5" spans="1:11" s="5" customFormat="1" x14ac:dyDescent="0.25">
      <c r="A5" s="6" t="s">
        <v>0</v>
      </c>
      <c r="B5" s="10" t="s">
        <v>58</v>
      </c>
      <c r="C5" s="14">
        <f>+F5+G5+I5+J5+H5</f>
        <v>199.13574905858684</v>
      </c>
      <c r="D5" s="94"/>
      <c r="E5" s="14" t="str">
        <f>+CRITERIOS!E4</f>
        <v>CUMPLE</v>
      </c>
      <c r="F5" s="14">
        <f>+'COD. ECONOMICAS'!H9</f>
        <v>99.135749058586853</v>
      </c>
      <c r="G5" s="14">
        <f>+'EXP. PONDERABLE'!F12+'EXP. PONDERABLE'!F20</f>
        <v>50</v>
      </c>
      <c r="H5" s="14">
        <f>+'FORMA DE PAGO'!E4</f>
        <v>28</v>
      </c>
      <c r="I5" s="14">
        <f>+'IND. NACIONAL'!E4</f>
        <v>20</v>
      </c>
      <c r="J5" s="14">
        <f>+DISCAPACIDAD!H4</f>
        <v>2</v>
      </c>
    </row>
    <row r="6" spans="1:11" s="18" customFormat="1" x14ac:dyDescent="0.25">
      <c r="A6" s="7" t="s">
        <v>22</v>
      </c>
      <c r="B6" s="11" t="s">
        <v>59</v>
      </c>
      <c r="C6" s="164" t="s">
        <v>109</v>
      </c>
      <c r="D6" s="95"/>
      <c r="E6" s="8" t="str">
        <f>+CRITERIOS!J4</f>
        <v>NO CUMPLE</v>
      </c>
      <c r="F6" s="88" t="str">
        <f>+'COD. ECONOMICAS'!H10</f>
        <v>NO ADMISIBLE</v>
      </c>
      <c r="G6" s="14">
        <f>+'EXP. PONDERABLE'!F28+'EXP. PONDERABLE'!F33</f>
        <v>0</v>
      </c>
      <c r="H6" s="14">
        <f>+'FORMA DE PAGO'!E5</f>
        <v>0</v>
      </c>
      <c r="I6" s="14">
        <f>+'IND. NACIONAL'!E5</f>
        <v>0</v>
      </c>
      <c r="J6" s="14">
        <f>+DISCAPACIDAD!H5</f>
        <v>0</v>
      </c>
    </row>
  </sheetData>
  <mergeCells count="5">
    <mergeCell ref="E3:J3"/>
    <mergeCell ref="C3:C4"/>
    <mergeCell ref="D3:D6"/>
    <mergeCell ref="A1:F1"/>
    <mergeCell ref="A3:B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
  <sheetViews>
    <sheetView topLeftCell="A6" zoomScale="80" zoomScaleNormal="80" workbookViewId="0">
      <selection activeCell="J9" sqref="J9"/>
    </sheetView>
  </sheetViews>
  <sheetFormatPr baseColWidth="10" defaultColWidth="11.42578125" defaultRowHeight="15" x14ac:dyDescent="0.25"/>
  <cols>
    <col min="1" max="1" width="3.5703125" style="5" customWidth="1"/>
    <col min="2" max="8" width="11.42578125" style="5"/>
    <col min="9" max="9" width="2.140625" style="5" customWidth="1"/>
    <col min="10" max="13" width="11.42578125" style="5"/>
    <col min="14" max="14" width="2.28515625" style="5" customWidth="1"/>
    <col min="15" max="15" width="4.28515625" style="5" customWidth="1"/>
    <col min="16" max="16384" width="11.42578125" style="5"/>
  </cols>
  <sheetData>
    <row r="2" spans="1:13" x14ac:dyDescent="0.25">
      <c r="A2" s="6"/>
      <c r="B2" s="106" t="s">
        <v>11</v>
      </c>
      <c r="C2" s="106"/>
      <c r="D2" s="106"/>
      <c r="E2" s="104" t="str">
        <f>+PUNTAJE!B5</f>
        <v>CONSORCIO WIGV</v>
      </c>
      <c r="F2" s="104"/>
      <c r="G2" s="104"/>
      <c r="H2" s="104"/>
      <c r="J2" s="104" t="str">
        <f>+PUNTAJE!B6</f>
        <v>CONSORCIO VALHER</v>
      </c>
      <c r="K2" s="104"/>
      <c r="L2" s="104"/>
      <c r="M2" s="104"/>
    </row>
    <row r="4" spans="1:13" x14ac:dyDescent="0.25">
      <c r="A4" s="6"/>
      <c r="B4" s="106"/>
      <c r="C4" s="106"/>
      <c r="D4" s="106"/>
      <c r="E4" s="105" t="s">
        <v>10</v>
      </c>
      <c r="F4" s="105"/>
      <c r="G4" s="105"/>
      <c r="H4" s="105"/>
      <c r="J4" s="107" t="s">
        <v>106</v>
      </c>
      <c r="K4" s="107"/>
      <c r="L4" s="107"/>
      <c r="M4" s="107"/>
    </row>
    <row r="5" spans="1:13" ht="106.5" customHeight="1" x14ac:dyDescent="0.25">
      <c r="A5" s="6">
        <v>1</v>
      </c>
      <c r="B5" s="108" t="s">
        <v>66</v>
      </c>
      <c r="C5" s="109"/>
      <c r="D5" s="110"/>
      <c r="E5" s="102" t="s">
        <v>70</v>
      </c>
      <c r="F5" s="102"/>
      <c r="G5" s="102"/>
      <c r="H5" s="102"/>
      <c r="J5" s="111" t="s">
        <v>73</v>
      </c>
      <c r="K5" s="111"/>
      <c r="L5" s="111"/>
      <c r="M5" s="111"/>
    </row>
    <row r="6" spans="1:13" s="41" customFormat="1" ht="128.25" customHeight="1" x14ac:dyDescent="0.25">
      <c r="A6" s="40">
        <v>2</v>
      </c>
      <c r="B6" s="101" t="s">
        <v>67</v>
      </c>
      <c r="C6" s="101"/>
      <c r="D6" s="101"/>
      <c r="E6" s="102" t="s">
        <v>71</v>
      </c>
      <c r="F6" s="102"/>
      <c r="G6" s="102"/>
      <c r="H6" s="102"/>
      <c r="J6" s="102" t="s">
        <v>74</v>
      </c>
      <c r="K6" s="102"/>
      <c r="L6" s="102"/>
      <c r="M6" s="102"/>
    </row>
    <row r="7" spans="1:13" s="41" customFormat="1" ht="185.25" customHeight="1" x14ac:dyDescent="0.25">
      <c r="A7" s="40">
        <v>3</v>
      </c>
      <c r="B7" s="101" t="s">
        <v>68</v>
      </c>
      <c r="C7" s="101"/>
      <c r="D7" s="101"/>
      <c r="E7" s="102" t="s">
        <v>72</v>
      </c>
      <c r="F7" s="102"/>
      <c r="G7" s="102"/>
      <c r="H7" s="102"/>
      <c r="J7" s="103" t="s">
        <v>110</v>
      </c>
      <c r="K7" s="103"/>
      <c r="L7" s="103"/>
      <c r="M7" s="103"/>
    </row>
    <row r="8" spans="1:13" s="41" customFormat="1" ht="128.25" customHeight="1" x14ac:dyDescent="0.25">
      <c r="A8" s="40">
        <v>4</v>
      </c>
      <c r="B8" s="101" t="s">
        <v>69</v>
      </c>
      <c r="C8" s="101"/>
      <c r="D8" s="101"/>
      <c r="E8" s="102" t="s">
        <v>57</v>
      </c>
      <c r="F8" s="102"/>
      <c r="G8" s="102"/>
      <c r="H8" s="102"/>
      <c r="J8" s="102" t="s">
        <v>57</v>
      </c>
      <c r="K8" s="102"/>
      <c r="L8" s="102"/>
      <c r="M8" s="102"/>
    </row>
    <row r="9" spans="1:13" ht="15" customHeight="1" x14ac:dyDescent="0.25"/>
  </sheetData>
  <mergeCells count="18">
    <mergeCell ref="E6:H6"/>
    <mergeCell ref="B6:D6"/>
    <mergeCell ref="J6:M6"/>
    <mergeCell ref="B5:D5"/>
    <mergeCell ref="J5:M5"/>
    <mergeCell ref="E2:H2"/>
    <mergeCell ref="E4:H4"/>
    <mergeCell ref="E5:H5"/>
    <mergeCell ref="B2:D2"/>
    <mergeCell ref="J2:M2"/>
    <mergeCell ref="B4:D4"/>
    <mergeCell ref="J4:M4"/>
    <mergeCell ref="B8:D8"/>
    <mergeCell ref="E8:H8"/>
    <mergeCell ref="J8:M8"/>
    <mergeCell ref="B7:D7"/>
    <mergeCell ref="E7:H7"/>
    <mergeCell ref="J7:M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A4" workbookViewId="0">
      <selection activeCell="D11" sqref="D11"/>
    </sheetView>
  </sheetViews>
  <sheetFormatPr baseColWidth="10" defaultColWidth="11.42578125" defaultRowHeight="15" x14ac:dyDescent="0.25"/>
  <cols>
    <col min="1" max="1" width="26.85546875" style="16" customWidth="1"/>
    <col min="2" max="2" width="19.85546875" style="16" customWidth="1"/>
    <col min="3" max="3" width="16.28515625" style="16" customWidth="1"/>
    <col min="4" max="5" width="16.140625" style="16" customWidth="1"/>
    <col min="6" max="6" width="18.5703125" style="16" customWidth="1"/>
    <col min="7" max="7" width="20" style="16" customWidth="1"/>
    <col min="8" max="8" width="14.7109375" style="16" customWidth="1"/>
    <col min="9" max="9" width="16.140625" style="16" customWidth="1"/>
    <col min="10" max="10" width="11.42578125" style="16"/>
    <col min="11" max="11" width="17" style="16" customWidth="1"/>
    <col min="12" max="16384" width="11.42578125" style="16"/>
  </cols>
  <sheetData>
    <row r="1" spans="1:12" x14ac:dyDescent="0.25">
      <c r="A1" s="112" t="s">
        <v>14</v>
      </c>
      <c r="B1" s="112"/>
      <c r="C1" s="112"/>
    </row>
    <row r="2" spans="1:12" x14ac:dyDescent="0.25">
      <c r="A2" s="28" t="s">
        <v>28</v>
      </c>
      <c r="B2" s="20"/>
      <c r="C2" s="20"/>
    </row>
    <row r="3" spans="1:12" s="29" customFormat="1" ht="37.5" customHeight="1" x14ac:dyDescent="0.25">
      <c r="A3" s="32" t="s">
        <v>29</v>
      </c>
      <c r="B3" s="32" t="s">
        <v>100</v>
      </c>
      <c r="C3" s="31"/>
      <c r="D3" s="30"/>
      <c r="E3" s="30"/>
    </row>
    <row r="4" spans="1:12" s="29" customFormat="1" ht="53.25" customHeight="1" x14ac:dyDescent="0.25">
      <c r="A4" s="32" t="s">
        <v>61</v>
      </c>
      <c r="B4" s="32" t="s">
        <v>101</v>
      </c>
      <c r="C4" s="31"/>
      <c r="D4" s="30"/>
      <c r="E4" s="30"/>
    </row>
    <row r="5" spans="1:12" x14ac:dyDescent="0.25">
      <c r="A5" s="20" t="s">
        <v>25</v>
      </c>
      <c r="B5" s="20">
        <v>3865.47</v>
      </c>
      <c r="C5" s="20"/>
    </row>
    <row r="6" spans="1:12" x14ac:dyDescent="0.25">
      <c r="A6" s="20" t="s">
        <v>26</v>
      </c>
      <c r="B6" s="20" t="s">
        <v>60</v>
      </c>
      <c r="C6" s="20"/>
    </row>
    <row r="7" spans="1:12" x14ac:dyDescent="0.25">
      <c r="A7" s="20"/>
      <c r="B7" s="20"/>
      <c r="C7" s="20"/>
    </row>
    <row r="8" spans="1:12" s="22" customFormat="1" ht="48" x14ac:dyDescent="0.25">
      <c r="A8" s="21"/>
      <c r="B8" s="26" t="s">
        <v>23</v>
      </c>
      <c r="C8" s="27" t="s">
        <v>105</v>
      </c>
      <c r="D8" s="27" t="s">
        <v>27</v>
      </c>
      <c r="E8" s="27" t="s">
        <v>36</v>
      </c>
      <c r="F8" s="27" t="s">
        <v>35</v>
      </c>
      <c r="G8" s="27" t="s">
        <v>38</v>
      </c>
      <c r="H8" s="27" t="s">
        <v>4</v>
      </c>
    </row>
    <row r="9" spans="1:12" s="17" customFormat="1" x14ac:dyDescent="0.25">
      <c r="A9" s="23" t="s">
        <v>0</v>
      </c>
      <c r="B9" s="24" t="str">
        <f>+PUNTAJE!B5</f>
        <v>CONSORCIO WIGV</v>
      </c>
      <c r="C9" s="24" t="s">
        <v>107</v>
      </c>
      <c r="D9" s="25">
        <v>6408174460.5799999</v>
      </c>
      <c r="E9" s="25">
        <v>37978297</v>
      </c>
      <c r="F9" s="25">
        <f>+D9-E9</f>
        <v>6370196163.5799999</v>
      </c>
      <c r="G9" s="34" t="s">
        <v>44</v>
      </c>
      <c r="H9" s="14">
        <f>100-((B18-F9)/B18)*100</f>
        <v>99.135749058586853</v>
      </c>
    </row>
    <row r="10" spans="1:12" s="17" customFormat="1" x14ac:dyDescent="0.25">
      <c r="A10" s="23" t="s">
        <v>1</v>
      </c>
      <c r="B10" s="24" t="str">
        <f>+PUNTAJE!B6</f>
        <v>CONSORCIO VALHER</v>
      </c>
      <c r="C10" s="24">
        <v>6296586836</v>
      </c>
      <c r="D10" s="25">
        <f>+C10+E10</f>
        <v>6334124636.3000002</v>
      </c>
      <c r="E10" s="25">
        <f>197567370*0.19</f>
        <v>37537800.299999997</v>
      </c>
      <c r="F10" s="25">
        <f>+D10-E10</f>
        <v>6296586836</v>
      </c>
      <c r="G10" s="34" t="s">
        <v>44</v>
      </c>
      <c r="H10" s="14" t="s">
        <v>108</v>
      </c>
    </row>
    <row r="11" spans="1:12" s="17" customFormat="1" x14ac:dyDescent="0.25">
      <c r="A11" s="39" t="s">
        <v>39</v>
      </c>
      <c r="B11" s="35"/>
      <c r="C11" s="36"/>
      <c r="D11" s="36"/>
      <c r="E11" s="36"/>
      <c r="F11" s="37"/>
      <c r="G11" s="38"/>
    </row>
    <row r="13" spans="1:12" x14ac:dyDescent="0.25">
      <c r="A13" s="19" t="s">
        <v>30</v>
      </c>
    </row>
    <row r="14" spans="1:12" x14ac:dyDescent="0.25">
      <c r="A14" s="16" t="s">
        <v>31</v>
      </c>
      <c r="B14" s="16" t="s">
        <v>65</v>
      </c>
    </row>
    <row r="15" spans="1:12" s="17" customFormat="1" ht="47.25" customHeight="1" x14ac:dyDescent="0.25">
      <c r="A15" s="14" t="s">
        <v>33</v>
      </c>
      <c r="B15" s="113" t="s">
        <v>32</v>
      </c>
      <c r="C15" s="113"/>
      <c r="D15" s="113"/>
      <c r="H15" s="16"/>
      <c r="I15" s="16"/>
      <c r="J15" s="16"/>
      <c r="K15" s="16"/>
      <c r="L15" s="16"/>
    </row>
    <row r="16" spans="1:12" x14ac:dyDescent="0.25">
      <c r="A16" s="15" t="s">
        <v>34</v>
      </c>
      <c r="B16" s="115" t="s">
        <v>64</v>
      </c>
      <c r="C16" s="116"/>
      <c r="D16" s="74">
        <v>1</v>
      </c>
    </row>
    <row r="17" spans="1:4" x14ac:dyDescent="0.25">
      <c r="A17" s="15" t="s">
        <v>62</v>
      </c>
      <c r="B17" s="115" t="s">
        <v>63</v>
      </c>
      <c r="C17" s="116"/>
      <c r="D17" s="74">
        <v>6481265038</v>
      </c>
    </row>
    <row r="18" spans="1:4" x14ac:dyDescent="0.25">
      <c r="A18" s="33" t="s">
        <v>37</v>
      </c>
      <c r="B18" s="114">
        <f>+((((F9)/D16)+D17)/2)</f>
        <v>6425730600.79</v>
      </c>
      <c r="C18" s="114"/>
      <c r="D18" s="114"/>
    </row>
  </sheetData>
  <mergeCells count="5">
    <mergeCell ref="A1:C1"/>
    <mergeCell ref="B15:D15"/>
    <mergeCell ref="B18:D18"/>
    <mergeCell ref="B16:C16"/>
    <mergeCell ref="B17:C17"/>
  </mergeCells>
  <hyperlinks>
    <hyperlink ref="A2" r:id="rId1"/>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24" workbookViewId="0">
      <selection activeCell="D38" sqref="D38"/>
    </sheetView>
  </sheetViews>
  <sheetFormatPr baseColWidth="10" defaultRowHeight="15" x14ac:dyDescent="0.25"/>
  <cols>
    <col min="1" max="1" width="11.28515625" bestFit="1" customWidth="1"/>
    <col min="2" max="2" width="31.7109375" customWidth="1"/>
    <col min="3" max="3" width="16.5703125" bestFit="1" customWidth="1"/>
    <col min="4" max="4" width="9.85546875" bestFit="1" customWidth="1"/>
    <col min="5" max="5" width="23" customWidth="1"/>
    <col min="6" max="6" width="14.85546875" bestFit="1" customWidth="1"/>
    <col min="7" max="8" width="14.42578125" bestFit="1" customWidth="1"/>
    <col min="9" max="9" width="16.140625" customWidth="1"/>
  </cols>
  <sheetData>
    <row r="1" spans="1:9" x14ac:dyDescent="0.25">
      <c r="A1" s="96" t="s">
        <v>55</v>
      </c>
      <c r="B1" s="96"/>
      <c r="C1" s="96"/>
      <c r="D1" s="96"/>
      <c r="E1" s="96"/>
      <c r="F1" s="96"/>
    </row>
    <row r="2" spans="1:9" ht="15.75" thickBot="1" x14ac:dyDescent="0.3"/>
    <row r="3" spans="1:9" ht="23.45" customHeight="1" x14ac:dyDescent="0.25">
      <c r="A3" s="158" t="s">
        <v>23</v>
      </c>
      <c r="B3" s="159"/>
      <c r="C3" s="160"/>
      <c r="D3" s="154" t="str">
        <f>+PUNTAJE!B5</f>
        <v>CONSORCIO WIGV</v>
      </c>
      <c r="E3" s="154"/>
      <c r="F3" s="154"/>
      <c r="G3" s="154"/>
      <c r="H3" s="154"/>
      <c r="I3" s="155"/>
    </row>
    <row r="4" spans="1:9" ht="15.75" customHeight="1" thickBot="1" x14ac:dyDescent="0.3">
      <c r="A4" s="161"/>
      <c r="B4" s="162"/>
      <c r="C4" s="163"/>
      <c r="D4" s="156"/>
      <c r="E4" s="156"/>
      <c r="F4" s="156"/>
      <c r="G4" s="156"/>
      <c r="H4" s="156"/>
      <c r="I4" s="157"/>
    </row>
    <row r="5" spans="1:9" ht="11.25" customHeight="1" thickBot="1" x14ac:dyDescent="0.3">
      <c r="A5" s="43"/>
      <c r="B5" s="43"/>
      <c r="C5" s="43"/>
      <c r="D5" s="44"/>
      <c r="E5" s="44"/>
      <c r="F5" s="44"/>
      <c r="G5" s="44"/>
      <c r="H5" s="44"/>
      <c r="I5" s="44"/>
    </row>
    <row r="6" spans="1:9" ht="18.75" x14ac:dyDescent="0.25">
      <c r="A6" s="129" t="s">
        <v>75</v>
      </c>
      <c r="B6" s="130"/>
      <c r="C6" s="130"/>
      <c r="D6" s="130"/>
      <c r="E6" s="130"/>
      <c r="F6" s="130"/>
      <c r="G6" s="130"/>
      <c r="H6" s="130"/>
      <c r="I6" s="131"/>
    </row>
    <row r="7" spans="1:9" ht="25.5" x14ac:dyDescent="0.25">
      <c r="A7" s="45" t="s">
        <v>45</v>
      </c>
      <c r="B7" s="46" t="s">
        <v>46</v>
      </c>
      <c r="C7" s="46" t="s">
        <v>84</v>
      </c>
      <c r="D7" s="46" t="s">
        <v>47</v>
      </c>
      <c r="E7" s="47" t="s">
        <v>48</v>
      </c>
      <c r="F7" s="46" t="s">
        <v>49</v>
      </c>
      <c r="G7" s="46" t="s">
        <v>53</v>
      </c>
      <c r="H7" s="46" t="s">
        <v>50</v>
      </c>
      <c r="I7" s="48" t="s">
        <v>52</v>
      </c>
    </row>
    <row r="8" spans="1:9" ht="51" x14ac:dyDescent="0.25">
      <c r="A8" s="49">
        <v>1</v>
      </c>
      <c r="B8" s="50" t="s">
        <v>77</v>
      </c>
      <c r="C8" s="77" t="s">
        <v>91</v>
      </c>
      <c r="D8" s="51">
        <v>5520</v>
      </c>
      <c r="E8" s="52">
        <v>0.7</v>
      </c>
      <c r="F8" s="51">
        <f>+E8*D8</f>
        <v>3863.9999999999995</v>
      </c>
      <c r="G8" s="51" t="s">
        <v>53</v>
      </c>
      <c r="H8" s="53" t="s">
        <v>79</v>
      </c>
      <c r="I8" s="54" t="s">
        <v>78</v>
      </c>
    </row>
    <row r="9" spans="1:9" ht="63.75" x14ac:dyDescent="0.25">
      <c r="A9" s="55">
        <v>2</v>
      </c>
      <c r="B9" s="56" t="s">
        <v>80</v>
      </c>
      <c r="C9" s="77" t="s">
        <v>92</v>
      </c>
      <c r="D9" s="57">
        <v>5520</v>
      </c>
      <c r="E9" s="58">
        <v>1</v>
      </c>
      <c r="F9" s="57">
        <f>+E9*D9</f>
        <v>5520</v>
      </c>
      <c r="G9" s="59" t="s">
        <v>53</v>
      </c>
      <c r="H9" s="60" t="s">
        <v>56</v>
      </c>
      <c r="I9" s="54" t="s">
        <v>81</v>
      </c>
    </row>
    <row r="10" spans="1:9" ht="63.75" x14ac:dyDescent="0.25">
      <c r="A10" s="55">
        <v>3</v>
      </c>
      <c r="B10" s="56" t="s">
        <v>82</v>
      </c>
      <c r="C10" s="77" t="s">
        <v>93</v>
      </c>
      <c r="D10" s="57">
        <v>6779.89</v>
      </c>
      <c r="E10" s="58">
        <v>0.7</v>
      </c>
      <c r="F10" s="57">
        <f>+E10*D10</f>
        <v>4745.9229999999998</v>
      </c>
      <c r="G10" s="59" t="s">
        <v>53</v>
      </c>
      <c r="H10" s="60" t="s">
        <v>46</v>
      </c>
      <c r="I10" s="54" t="s">
        <v>83</v>
      </c>
    </row>
    <row r="11" spans="1:9" s="62" customFormat="1" ht="18.75" x14ac:dyDescent="0.3">
      <c r="A11" s="132" t="s">
        <v>54</v>
      </c>
      <c r="B11" s="133"/>
      <c r="C11" s="133"/>
      <c r="D11" s="133"/>
      <c r="E11" s="133"/>
      <c r="F11" s="61">
        <f>SUM(F8:F10)</f>
        <v>14129.922999999999</v>
      </c>
      <c r="G11" s="134"/>
      <c r="H11" s="134"/>
      <c r="I11" s="135"/>
    </row>
    <row r="12" spans="1:9" s="62" customFormat="1" ht="19.5" thickBot="1" x14ac:dyDescent="0.35">
      <c r="A12" s="140" t="s">
        <v>4</v>
      </c>
      <c r="B12" s="141"/>
      <c r="C12" s="142"/>
      <c r="D12" s="153" t="s">
        <v>87</v>
      </c>
      <c r="E12" s="153"/>
      <c r="F12" s="63">
        <v>25</v>
      </c>
      <c r="G12" s="136"/>
      <c r="H12" s="136"/>
      <c r="I12" s="137"/>
    </row>
    <row r="13" spans="1:9" s="62" customFormat="1" ht="13.5" customHeight="1" thickBot="1" x14ac:dyDescent="0.35">
      <c r="A13" s="64"/>
      <c r="B13" s="64"/>
      <c r="C13" s="64"/>
      <c r="D13" s="65"/>
      <c r="E13" s="65"/>
      <c r="F13" s="66"/>
      <c r="G13" s="67"/>
      <c r="H13" s="67"/>
      <c r="I13" s="67"/>
    </row>
    <row r="14" spans="1:9" s="62" customFormat="1" ht="18.75" x14ac:dyDescent="0.3">
      <c r="A14" s="129" t="s">
        <v>76</v>
      </c>
      <c r="B14" s="130"/>
      <c r="C14" s="130"/>
      <c r="D14" s="130"/>
      <c r="E14" s="130"/>
      <c r="F14" s="130"/>
      <c r="G14" s="130"/>
      <c r="H14" s="130"/>
      <c r="I14" s="131"/>
    </row>
    <row r="15" spans="1:9" ht="25.5" x14ac:dyDescent="0.25">
      <c r="A15" s="45" t="s">
        <v>45</v>
      </c>
      <c r="B15" s="46" t="s">
        <v>46</v>
      </c>
      <c r="C15" s="46" t="s">
        <v>84</v>
      </c>
      <c r="D15" s="46" t="s">
        <v>85</v>
      </c>
      <c r="E15" s="47" t="s">
        <v>48</v>
      </c>
      <c r="F15" s="46" t="s">
        <v>86</v>
      </c>
      <c r="G15" s="46" t="s">
        <v>53</v>
      </c>
      <c r="H15" s="46" t="s">
        <v>50</v>
      </c>
      <c r="I15" s="48" t="s">
        <v>52</v>
      </c>
    </row>
    <row r="16" spans="1:9" ht="51" x14ac:dyDescent="0.25">
      <c r="A16" s="49">
        <v>1</v>
      </c>
      <c r="B16" s="50" t="s">
        <v>77</v>
      </c>
      <c r="C16" s="77" t="s">
        <v>91</v>
      </c>
      <c r="D16" s="51">
        <v>7705.64</v>
      </c>
      <c r="E16" s="52">
        <v>0.7</v>
      </c>
      <c r="F16" s="51">
        <f>+E16*D16</f>
        <v>5393.9480000000003</v>
      </c>
      <c r="G16" s="51" t="s">
        <v>53</v>
      </c>
      <c r="H16" s="53" t="s">
        <v>79</v>
      </c>
      <c r="I16" s="54" t="s">
        <v>78</v>
      </c>
    </row>
    <row r="17" spans="1:9" ht="63.75" x14ac:dyDescent="0.25">
      <c r="A17" s="55">
        <v>2</v>
      </c>
      <c r="B17" s="56" t="s">
        <v>80</v>
      </c>
      <c r="C17" s="77" t="s">
        <v>92</v>
      </c>
      <c r="D17" s="57">
        <v>7020.46</v>
      </c>
      <c r="E17" s="58">
        <v>1</v>
      </c>
      <c r="F17" s="57">
        <f>+E17*D17</f>
        <v>7020.46</v>
      </c>
      <c r="G17" s="59" t="s">
        <v>53</v>
      </c>
      <c r="H17" s="60" t="s">
        <v>56</v>
      </c>
      <c r="I17" s="54" t="s">
        <v>81</v>
      </c>
    </row>
    <row r="18" spans="1:9" ht="63.75" x14ac:dyDescent="0.25">
      <c r="A18" s="55">
        <v>3</v>
      </c>
      <c r="B18" s="56" t="s">
        <v>82</v>
      </c>
      <c r="C18" s="77" t="s">
        <v>93</v>
      </c>
      <c r="D18" s="57">
        <v>4339.6000000000004</v>
      </c>
      <c r="E18" s="58">
        <v>0.7</v>
      </c>
      <c r="F18" s="57">
        <f>+E18*D18</f>
        <v>3037.7200000000003</v>
      </c>
      <c r="G18" s="59" t="s">
        <v>53</v>
      </c>
      <c r="H18" s="60" t="s">
        <v>46</v>
      </c>
      <c r="I18" s="54" t="s">
        <v>83</v>
      </c>
    </row>
    <row r="19" spans="1:9" s="62" customFormat="1" ht="18.75" x14ac:dyDescent="0.3">
      <c r="A19" s="132" t="s">
        <v>54</v>
      </c>
      <c r="B19" s="133"/>
      <c r="C19" s="133"/>
      <c r="D19" s="133"/>
      <c r="E19" s="133"/>
      <c r="F19" s="61">
        <f>SUM(F16:F18)</f>
        <v>15452.128000000001</v>
      </c>
      <c r="G19" s="134"/>
      <c r="H19" s="134"/>
      <c r="I19" s="135"/>
    </row>
    <row r="20" spans="1:9" s="62" customFormat="1" ht="19.5" thickBot="1" x14ac:dyDescent="0.35">
      <c r="A20" s="140" t="s">
        <v>4</v>
      </c>
      <c r="B20" s="141"/>
      <c r="C20" s="142"/>
      <c r="D20" s="138" t="s">
        <v>90</v>
      </c>
      <c r="E20" s="139"/>
      <c r="F20" s="63">
        <v>25</v>
      </c>
      <c r="G20" s="136"/>
      <c r="H20" s="136"/>
      <c r="I20" s="137"/>
    </row>
    <row r="21" spans="1:9" s="62" customFormat="1" ht="19.5" thickBot="1" x14ac:dyDescent="0.35">
      <c r="A21" s="64"/>
      <c r="B21" s="64"/>
      <c r="C21" s="64"/>
      <c r="D21" s="65"/>
      <c r="E21" s="65"/>
      <c r="F21" s="66"/>
      <c r="G21" s="67"/>
      <c r="H21" s="67"/>
      <c r="I21" s="67"/>
    </row>
    <row r="22" spans="1:9" s="62" customFormat="1" ht="23.25" customHeight="1" x14ac:dyDescent="0.3">
      <c r="A22" s="147" t="s">
        <v>23</v>
      </c>
      <c r="B22" s="148"/>
      <c r="C22" s="149"/>
      <c r="D22" s="143" t="str">
        <f>+PUNTAJE!B6</f>
        <v>CONSORCIO VALHER</v>
      </c>
      <c r="E22" s="143"/>
      <c r="F22" s="143"/>
      <c r="G22" s="143"/>
      <c r="H22" s="143"/>
      <c r="I22" s="144"/>
    </row>
    <row r="23" spans="1:9" ht="15.75" thickBot="1" x14ac:dyDescent="0.3">
      <c r="A23" s="150"/>
      <c r="B23" s="151"/>
      <c r="C23" s="152"/>
      <c r="D23" s="145"/>
      <c r="E23" s="145"/>
      <c r="F23" s="145"/>
      <c r="G23" s="145"/>
      <c r="H23" s="145"/>
      <c r="I23" s="146"/>
    </row>
    <row r="24" spans="1:9" ht="8.25" customHeight="1" thickBot="1" x14ac:dyDescent="0.3">
      <c r="A24" s="43"/>
      <c r="B24" s="43"/>
      <c r="C24" s="43"/>
      <c r="D24" s="44"/>
      <c r="E24" s="44"/>
      <c r="F24" s="44"/>
      <c r="G24" s="44"/>
      <c r="H24" s="44"/>
      <c r="I24" s="44"/>
    </row>
    <row r="25" spans="1:9" ht="18.75" x14ac:dyDescent="0.25">
      <c r="A25" s="117" t="str">
        <f>+A6</f>
        <v>Experiencia especifica por área en metros cuadrados de Construcción</v>
      </c>
      <c r="B25" s="118"/>
      <c r="C25" s="118"/>
      <c r="D25" s="118"/>
      <c r="E25" s="118"/>
      <c r="F25" s="118"/>
      <c r="G25" s="118"/>
      <c r="H25" s="118"/>
      <c r="I25" s="119"/>
    </row>
    <row r="26" spans="1:9" ht="25.5" x14ac:dyDescent="0.25">
      <c r="A26" s="68" t="s">
        <v>45</v>
      </c>
      <c r="B26" s="69" t="s">
        <v>46</v>
      </c>
      <c r="C26" s="69" t="s">
        <v>84</v>
      </c>
      <c r="D26" s="69" t="s">
        <v>47</v>
      </c>
      <c r="E26" s="70" t="s">
        <v>48</v>
      </c>
      <c r="F26" s="69" t="s">
        <v>49</v>
      </c>
      <c r="G26" s="69" t="s">
        <v>53</v>
      </c>
      <c r="H26" s="69" t="s">
        <v>50</v>
      </c>
      <c r="I26" s="71" t="s">
        <v>52</v>
      </c>
    </row>
    <row r="27" spans="1:9" ht="18.75" x14ac:dyDescent="0.3">
      <c r="A27" s="120" t="s">
        <v>54</v>
      </c>
      <c r="B27" s="121"/>
      <c r="C27" s="121"/>
      <c r="D27" s="121"/>
      <c r="E27" s="121"/>
      <c r="F27" s="72">
        <v>0</v>
      </c>
      <c r="G27" s="122"/>
      <c r="H27" s="122"/>
      <c r="I27" s="123"/>
    </row>
    <row r="28" spans="1:9" ht="15" customHeight="1" thickBot="1" x14ac:dyDescent="0.3">
      <c r="A28" s="126" t="s">
        <v>4</v>
      </c>
      <c r="B28" s="127"/>
      <c r="C28" s="128"/>
      <c r="D28" s="73" t="s">
        <v>111</v>
      </c>
      <c r="E28" s="73"/>
      <c r="F28" s="73">
        <v>0</v>
      </c>
      <c r="G28" s="124"/>
      <c r="H28" s="124"/>
      <c r="I28" s="125"/>
    </row>
    <row r="29" spans="1:9" ht="19.5" thickBot="1" x14ac:dyDescent="0.3">
      <c r="A29" s="64"/>
      <c r="B29" s="64"/>
      <c r="C29" s="64"/>
      <c r="D29" s="65"/>
      <c r="E29" s="65"/>
      <c r="F29" s="66"/>
      <c r="G29" s="67"/>
      <c r="H29" s="67"/>
      <c r="I29" s="67"/>
    </row>
    <row r="30" spans="1:9" ht="18.75" x14ac:dyDescent="0.25">
      <c r="A30" s="117" t="str">
        <f>+A14</f>
        <v xml:space="preserve">Experiencia especifica por SMMLV </v>
      </c>
      <c r="B30" s="118"/>
      <c r="C30" s="118"/>
      <c r="D30" s="118"/>
      <c r="E30" s="118"/>
      <c r="F30" s="118"/>
      <c r="G30" s="118"/>
      <c r="H30" s="118"/>
      <c r="I30" s="119"/>
    </row>
    <row r="31" spans="1:9" ht="25.5" x14ac:dyDescent="0.25">
      <c r="A31" s="68" t="s">
        <v>45</v>
      </c>
      <c r="B31" s="69" t="s">
        <v>46</v>
      </c>
      <c r="C31" s="69" t="s">
        <v>84</v>
      </c>
      <c r="D31" s="69" t="s">
        <v>85</v>
      </c>
      <c r="E31" s="70" t="s">
        <v>48</v>
      </c>
      <c r="F31" s="69" t="s">
        <v>89</v>
      </c>
      <c r="G31" s="69" t="s">
        <v>50</v>
      </c>
      <c r="H31" s="69" t="s">
        <v>51</v>
      </c>
      <c r="I31" s="71" t="s">
        <v>52</v>
      </c>
    </row>
    <row r="32" spans="1:9" ht="18.75" x14ac:dyDescent="0.3">
      <c r="A32" s="120" t="s">
        <v>54</v>
      </c>
      <c r="B32" s="121"/>
      <c r="C32" s="121"/>
      <c r="D32" s="121"/>
      <c r="E32" s="121"/>
      <c r="F32" s="72">
        <v>0</v>
      </c>
      <c r="G32" s="122"/>
      <c r="H32" s="122"/>
      <c r="I32" s="123"/>
    </row>
    <row r="33" spans="1:9" ht="19.5" thickBot="1" x14ac:dyDescent="0.3">
      <c r="A33" s="126" t="s">
        <v>4</v>
      </c>
      <c r="B33" s="127"/>
      <c r="C33" s="128"/>
      <c r="D33" s="73" t="s">
        <v>111</v>
      </c>
      <c r="E33" s="73"/>
      <c r="F33" s="73">
        <v>0</v>
      </c>
      <c r="G33" s="124"/>
      <c r="H33" s="124"/>
      <c r="I33" s="125"/>
    </row>
  </sheetData>
  <mergeCells count="23">
    <mergeCell ref="A11:E11"/>
    <mergeCell ref="G11:I12"/>
    <mergeCell ref="D12:E12"/>
    <mergeCell ref="A1:F1"/>
    <mergeCell ref="D3:I4"/>
    <mergeCell ref="A6:I6"/>
    <mergeCell ref="A3:C4"/>
    <mergeCell ref="A12:C12"/>
    <mergeCell ref="A30:I30"/>
    <mergeCell ref="A32:E32"/>
    <mergeCell ref="G32:I33"/>
    <mergeCell ref="A33:C33"/>
    <mergeCell ref="A14:I14"/>
    <mergeCell ref="A19:E19"/>
    <mergeCell ref="G19:I20"/>
    <mergeCell ref="D20:E20"/>
    <mergeCell ref="A20:C20"/>
    <mergeCell ref="D22:I23"/>
    <mergeCell ref="A27:E27"/>
    <mergeCell ref="G27:I28"/>
    <mergeCell ref="A25:I25"/>
    <mergeCell ref="A22:C23"/>
    <mergeCell ref="A28:C2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B4" workbookViewId="0">
      <selection activeCell="H11" sqref="H11"/>
    </sheetView>
  </sheetViews>
  <sheetFormatPr baseColWidth="10" defaultRowHeight="15" x14ac:dyDescent="0.25"/>
  <cols>
    <col min="1" max="1" width="26" customWidth="1"/>
    <col min="2" max="2" width="24.85546875" customWidth="1"/>
    <col min="3" max="4" width="17.28515625" customWidth="1"/>
    <col min="5" max="5" width="17.5703125" customWidth="1"/>
    <col min="6" max="6" width="38.140625" customWidth="1"/>
  </cols>
  <sheetData>
    <row r="1" spans="1:8" x14ac:dyDescent="0.25">
      <c r="A1" s="96" t="s">
        <v>88</v>
      </c>
      <c r="B1" s="96"/>
      <c r="C1" s="96"/>
      <c r="D1" s="96"/>
      <c r="E1" s="96"/>
    </row>
    <row r="3" spans="1:8" s="5" customFormat="1" ht="22.5" x14ac:dyDescent="0.25">
      <c r="B3" s="3" t="s">
        <v>3</v>
      </c>
      <c r="C3" s="12" t="s">
        <v>94</v>
      </c>
      <c r="D3" s="12" t="s">
        <v>95</v>
      </c>
      <c r="E3" s="76" t="s">
        <v>2</v>
      </c>
      <c r="F3" s="76" t="s">
        <v>24</v>
      </c>
    </row>
    <row r="4" spans="1:8" s="5" customFormat="1" ht="83.25" customHeight="1" x14ac:dyDescent="0.2">
      <c r="A4" s="6" t="s">
        <v>0</v>
      </c>
      <c r="B4" s="83" t="str">
        <f>+PUNTAJE!B5</f>
        <v>CONSORCIO WIGV</v>
      </c>
      <c r="C4" s="78"/>
      <c r="D4" s="82" t="s">
        <v>96</v>
      </c>
      <c r="E4" s="82">
        <v>28</v>
      </c>
      <c r="F4" s="87" t="s">
        <v>102</v>
      </c>
    </row>
    <row r="5" spans="1:8" s="5" customFormat="1" x14ac:dyDescent="0.2">
      <c r="A5" s="6" t="s">
        <v>1</v>
      </c>
      <c r="B5" s="83" t="str">
        <f>+PUNTAJE!B6</f>
        <v>CONSORCIO VALHER</v>
      </c>
      <c r="C5" s="78"/>
      <c r="D5" s="82"/>
      <c r="E5" s="82">
        <v>0</v>
      </c>
      <c r="F5" s="87" t="s">
        <v>111</v>
      </c>
    </row>
    <row r="11" spans="1:8" x14ac:dyDescent="0.25">
      <c r="H11" s="89"/>
    </row>
  </sheetData>
  <mergeCells count="1">
    <mergeCell ref="A1:E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B6" sqref="B6"/>
    </sheetView>
  </sheetViews>
  <sheetFormatPr baseColWidth="10" defaultRowHeight="15" x14ac:dyDescent="0.25"/>
  <cols>
    <col min="1" max="1" width="26" customWidth="1"/>
    <col min="2" max="2" width="24.85546875" customWidth="1"/>
    <col min="3" max="4" width="17.28515625" customWidth="1"/>
    <col min="5" max="5" width="17.5703125" customWidth="1"/>
    <col min="6" max="6" width="38.140625" customWidth="1"/>
  </cols>
  <sheetData>
    <row r="1" spans="1:6" x14ac:dyDescent="0.25">
      <c r="A1" s="96" t="s">
        <v>15</v>
      </c>
      <c r="B1" s="96"/>
      <c r="C1" s="96"/>
      <c r="D1" s="96"/>
      <c r="E1" s="96"/>
    </row>
    <row r="3" spans="1:6" s="5" customFormat="1" ht="108" x14ac:dyDescent="0.25">
      <c r="A3" s="86"/>
      <c r="B3" s="78" t="s">
        <v>3</v>
      </c>
      <c r="C3" s="78" t="s">
        <v>16</v>
      </c>
      <c r="D3" s="78" t="s">
        <v>17</v>
      </c>
      <c r="E3" s="82" t="s">
        <v>2</v>
      </c>
      <c r="F3" s="82" t="s">
        <v>24</v>
      </c>
    </row>
    <row r="4" spans="1:6" s="5" customFormat="1" ht="66" customHeight="1" x14ac:dyDescent="0.25">
      <c r="A4" s="85" t="s">
        <v>0</v>
      </c>
      <c r="B4" s="83" t="str">
        <f>+PUNTAJE!B5</f>
        <v>CONSORCIO WIGV</v>
      </c>
      <c r="C4" s="78" t="s">
        <v>103</v>
      </c>
      <c r="D4" s="82" t="s">
        <v>40</v>
      </c>
      <c r="E4" s="82">
        <v>20</v>
      </c>
      <c r="F4" s="79" t="s">
        <v>97</v>
      </c>
    </row>
    <row r="5" spans="1:6" s="5" customFormat="1" x14ac:dyDescent="0.25">
      <c r="A5" s="85" t="s">
        <v>1</v>
      </c>
      <c r="B5" s="83" t="str">
        <f>+PUNTAJE!B6</f>
        <v>CONSORCIO VALHER</v>
      </c>
      <c r="C5" s="78"/>
      <c r="D5" s="82"/>
      <c r="E5" s="82">
        <v>0</v>
      </c>
      <c r="F5" s="79" t="s">
        <v>111</v>
      </c>
    </row>
  </sheetData>
  <mergeCells count="1">
    <mergeCell ref="A1:E1"/>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abSelected="1" topLeftCell="B2" workbookViewId="0">
      <selection activeCell="F7" sqref="F7"/>
    </sheetView>
  </sheetViews>
  <sheetFormatPr baseColWidth="10" defaultRowHeight="15" x14ac:dyDescent="0.25"/>
  <cols>
    <col min="1" max="1" width="21.140625" customWidth="1"/>
    <col min="2" max="2" width="23" customWidth="1"/>
    <col min="3" max="3" width="20.5703125" customWidth="1"/>
    <col min="4" max="7" width="17.28515625" customWidth="1"/>
    <col min="8" max="8" width="17.5703125" customWidth="1"/>
    <col min="9" max="9" width="38.140625" customWidth="1"/>
  </cols>
  <sheetData>
    <row r="1" spans="1:9" x14ac:dyDescent="0.25">
      <c r="A1" s="96" t="s">
        <v>18</v>
      </c>
      <c r="B1" s="96"/>
      <c r="C1" s="96"/>
      <c r="D1" s="96"/>
      <c r="E1" s="96"/>
      <c r="F1" s="96"/>
      <c r="G1" s="96"/>
      <c r="H1" s="96"/>
    </row>
    <row r="3" spans="1:9" s="5" customFormat="1" ht="91.5" customHeight="1" x14ac:dyDescent="0.25">
      <c r="B3" s="3" t="s">
        <v>3</v>
      </c>
      <c r="C3" s="12" t="s">
        <v>19</v>
      </c>
      <c r="D3" s="12" t="s">
        <v>20</v>
      </c>
      <c r="E3" s="12" t="s">
        <v>41</v>
      </c>
      <c r="F3" s="12" t="s">
        <v>42</v>
      </c>
      <c r="G3" s="12" t="s">
        <v>21</v>
      </c>
      <c r="H3" s="4" t="s">
        <v>2</v>
      </c>
      <c r="I3" s="9" t="s">
        <v>24</v>
      </c>
    </row>
    <row r="4" spans="1:9" s="5" customFormat="1" ht="163.5" customHeight="1" x14ac:dyDescent="0.2">
      <c r="A4" s="6" t="s">
        <v>0</v>
      </c>
      <c r="B4" s="10" t="str">
        <f>+PUNTAJE!B5</f>
        <v>CONSORCIO WIGV</v>
      </c>
      <c r="C4" s="78" t="s">
        <v>104</v>
      </c>
      <c r="D4" s="80" t="s">
        <v>98</v>
      </c>
      <c r="E4" s="81">
        <v>44039</v>
      </c>
      <c r="F4" s="82" t="s">
        <v>43</v>
      </c>
      <c r="G4" s="82">
        <v>2</v>
      </c>
      <c r="H4" s="82">
        <v>2</v>
      </c>
      <c r="I4" s="87" t="s">
        <v>99</v>
      </c>
    </row>
    <row r="5" spans="1:9" s="5" customFormat="1" x14ac:dyDescent="0.2">
      <c r="A5" s="6" t="s">
        <v>1</v>
      </c>
      <c r="B5" s="11" t="str">
        <f>+PUNTAJE!B6</f>
        <v>CONSORCIO VALHER</v>
      </c>
      <c r="C5" s="78"/>
      <c r="D5" s="78"/>
      <c r="E5" s="84"/>
      <c r="F5" s="82"/>
      <c r="G5" s="82"/>
      <c r="H5" s="82">
        <v>0</v>
      </c>
      <c r="I5" s="87" t="s">
        <v>111</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PUNTAJE</vt:lpstr>
      <vt:lpstr>CRITERIOS</vt:lpstr>
      <vt:lpstr>COD. ECONOMICAS</vt:lpstr>
      <vt:lpstr>EXP. PONDERABLE</vt:lpstr>
      <vt:lpstr>FORMA DE PAGO</vt:lpstr>
      <vt:lpstr>IND. NACIONAL</vt:lpstr>
      <vt:lpstr>DISCAPACIDAD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Urbano</dc:creator>
  <cp:lastModifiedBy>Diego Lopez</cp:lastModifiedBy>
  <dcterms:created xsi:type="dcterms:W3CDTF">2020-08-03T01:02:36Z</dcterms:created>
  <dcterms:modified xsi:type="dcterms:W3CDTF">2020-10-15T01:53:12Z</dcterms:modified>
</cp:coreProperties>
</file>