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auricio Urbano\Downloads\"/>
    </mc:Choice>
  </mc:AlternateContent>
  <xr:revisionPtr revIDLastSave="0" documentId="13_ncr:1_{7A9909A7-C61B-44F9-99CE-2DBE22B09FE4}" xr6:coauthVersionLast="45" xr6:coauthVersionMax="45" xr10:uidLastSave="{00000000-0000-0000-0000-000000000000}"/>
  <bookViews>
    <workbookView xWindow="285" yWindow="1560" windowWidth="20205" windowHeight="9120" activeTab="3" xr2:uid="{9C230DA9-0DF6-4E96-9631-20C9FB9FA855}"/>
  </bookViews>
  <sheets>
    <sheet name="PUNTAJE" sheetId="6" r:id="rId1"/>
    <sheet name="CRITERIOS" sheetId="7" r:id="rId2"/>
    <sheet name="COD. ECONOMICAS" sheetId="1" r:id="rId3"/>
    <sheet name="EXP. PONDERABLE" sheetId="9" r:id="rId4"/>
    <sheet name="IND. NACIONAL" sheetId="3" r:id="rId5"/>
    <sheet name="DISCAPACIDAD" sheetId="4"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6" i="6"/>
  <c r="H5" i="6"/>
  <c r="G7" i="6"/>
  <c r="E47" i="9"/>
  <c r="E48" i="9" s="1"/>
  <c r="E41" i="9"/>
  <c r="E42" i="9" s="1"/>
  <c r="G6" i="6"/>
  <c r="E32" i="9"/>
  <c r="E33" i="9" s="1"/>
  <c r="E26" i="9"/>
  <c r="E25" i="9"/>
  <c r="E27" i="9" l="1"/>
  <c r="G5" i="6"/>
  <c r="E16" i="9"/>
  <c r="E17" i="9" s="1"/>
  <c r="E15" i="9"/>
  <c r="E9" i="9"/>
  <c r="E8" i="9"/>
  <c r="E10" i="9" l="1"/>
  <c r="B4" i="4" l="1"/>
  <c r="B5" i="4"/>
  <c r="B6" i="4"/>
  <c r="E11" i="1" l="1"/>
  <c r="E10" i="1"/>
  <c r="E9" i="1"/>
  <c r="B11" i="1"/>
  <c r="B10" i="1"/>
  <c r="B9" i="1"/>
  <c r="B18" i="1" l="1"/>
  <c r="G10" i="1"/>
  <c r="F6" i="6" s="1"/>
  <c r="C6" i="6" s="1"/>
  <c r="G11" i="1"/>
  <c r="F7" i="6" s="1"/>
  <c r="C7" i="6" s="1"/>
  <c r="G9" i="1"/>
  <c r="F5" i="6" s="1"/>
  <c r="C5" i="6" s="1"/>
  <c r="E7" i="6"/>
  <c r="O2" i="7"/>
  <c r="B6" i="3"/>
  <c r="E2" i="7" l="1"/>
  <c r="J2" i="7"/>
  <c r="B5" i="3"/>
  <c r="B4" i="3"/>
  <c r="E6" i="6" l="1"/>
  <c r="E5" i="6"/>
</calcChain>
</file>

<file path=xl/sharedStrings.xml><?xml version="1.0" encoding="utf-8"?>
<sst xmlns="http://schemas.openxmlformats.org/spreadsheetml/2006/main" count="216" uniqueCount="117">
  <si>
    <t>PROPONENTE 1</t>
  </si>
  <si>
    <t>PROPONENTE 2</t>
  </si>
  <si>
    <t>CALIFICACION</t>
  </si>
  <si>
    <t>NOMBRE</t>
  </si>
  <si>
    <t>ASIGNACION DE PUNTAJE</t>
  </si>
  <si>
    <t>PUNTAJE TOTAL</t>
  </si>
  <si>
    <t>CONDICIONES ECONOMICAS</t>
  </si>
  <si>
    <t>APOYO A LA INDUSTRIA NACIONAL</t>
  </si>
  <si>
    <t>PERSONAL EN SITUACION DE DISCAPACIDAD</t>
  </si>
  <si>
    <t>CALIFICACION DE LOS OFERENTES HABILITADOS</t>
  </si>
  <si>
    <t>CUMPLE</t>
  </si>
  <si>
    <t>NOMBRE DEL PROPONENTE</t>
  </si>
  <si>
    <t>REQUISITOS HABILITANTES</t>
  </si>
  <si>
    <t>REVISION ARITMETICA DE LA PROPUESTA</t>
  </si>
  <si>
    <t>CRITERIOS</t>
  </si>
  <si>
    <t>PUNTAJES PARCIALES</t>
  </si>
  <si>
    <t xml:space="preserve"> CALIFICACION DE  LAS CONDICIONES ECONOMICAS - PRECIO</t>
  </si>
  <si>
    <t xml:space="preserve"> CALIFICACION DE  APOYO A LA INDUSTRIA NACIONAL</t>
  </si>
  <si>
    <t>PRESENTA MANIFESTACION QUE LOS BIENES Y SERVICIOS A SUMINISTRAR SON DE ORIGEN NACIONAL O TRATO NACIONAL SEGÚN LA LEY 816 DE 2003</t>
  </si>
  <si>
    <t>BIENES O SERVICIOS NACIONALES / BIENES O SERVICIOS EXTRANJEROS</t>
  </si>
  <si>
    <t xml:space="preserve"> CALIFICACION DE PERSONAL EN SITUACION DE DISCAPACIDAD</t>
  </si>
  <si>
    <t>MANIFESTACION VINCULACION LABORAL DE PERSONAL EN SITUACION DE DISCAPACIDAD DENTRO DE SU PLANTA DE PERSONAL SEGÚN DECRETO 392 DE 26-02-2018</t>
  </si>
  <si>
    <t>QUIEN CERTIFICA</t>
  </si>
  <si>
    <t>NUMERO DE PERSONAS ACREDITADAS CON DISCAPACIDAD EN SU PLANTA DE PERSONAL</t>
  </si>
  <si>
    <t xml:space="preserve">PROPONENTE 2 </t>
  </si>
  <si>
    <t>PROPONENTE</t>
  </si>
  <si>
    <t>NOTA</t>
  </si>
  <si>
    <t>PROPONENTE 3</t>
  </si>
  <si>
    <t>VALOR TRM</t>
  </si>
  <si>
    <t>METODO ASIGNADO</t>
  </si>
  <si>
    <t>PRESENTA PROPUESTA ECONOMICA Y PRECIO OFRECIDO EN LA PROPUESTA</t>
  </si>
  <si>
    <t>DISCREPANCIAS ENTRE VALOR EN LETRAS Y NUMEROS</t>
  </si>
  <si>
    <t>VALOR PROPUESTA DESPUES DE CORRECCION ARITMETICA</t>
  </si>
  <si>
    <t>https://www.datos.gov.co/Econom-a-y-Finanzas/Tasa-de-Cambio-Representativa-del-Mercado-Historic/mcec-87by</t>
  </si>
  <si>
    <t>DIA HABIL ANTERIOR A LA FECHA PREVISTA PARA LA PUBLICACION DEL INFORME DE EVALUACION DE REQUISITOS HABILITANTES DEFINITIVO</t>
  </si>
  <si>
    <t>FECHA  PUBLICACION DEL INFORME DE EVALUACION DE REQUISITOS HABILITANTES DEFINITIVO</t>
  </si>
  <si>
    <t>MEDIA ARITMETICA</t>
  </si>
  <si>
    <t>CALCULO PROMEDIO ARITMETICO (PA)</t>
  </si>
  <si>
    <t>FORMULA</t>
  </si>
  <si>
    <t>PA=(P1+P2+P3+P4)/n</t>
  </si>
  <si>
    <t>Cada uno de los valores de las propuestas corregidas
aritméticamente SIN INCLUIR EL VALOR DEL IVA</t>
  </si>
  <si>
    <t>P1, P2,P3,P4=</t>
  </si>
  <si>
    <t>n=</t>
  </si>
  <si>
    <t>VALOR PROPUESTA DESPUES DE CORRECCION ARITMETICA SIN IVA</t>
  </si>
  <si>
    <t>IVA SOBRE LA UTILIDAD DE LA PROPUESTA</t>
  </si>
  <si>
    <t>PA=</t>
  </si>
  <si>
    <t>FORMULA PARA LA ASIGNACION DEL PUNTAJE</t>
  </si>
  <si>
    <t>NOTA: Pe=Propuesta evaluada sin iva</t>
  </si>
  <si>
    <t>NACIONALES</t>
  </si>
  <si>
    <t>FECHA DE EXPEDICION</t>
  </si>
  <si>
    <t>VIGENCIA</t>
  </si>
  <si>
    <t>VIGENTE</t>
  </si>
  <si>
    <t>CONSORCIO HMB</t>
  </si>
  <si>
    <t>CONSORCIO PIH</t>
  </si>
  <si>
    <t>CONSORCIO INTER - URBANISMO PASTO.</t>
  </si>
  <si>
    <t>MARTES 15 DE SEPTIEMBRE DE 2020</t>
  </si>
  <si>
    <t>LUNES 14 DE SEPTIEMBRE DE 2020</t>
  </si>
  <si>
    <t>numero de propuestas:  3</t>
  </si>
  <si>
    <t>P=100-((PA-Pe)/PA) X 100</t>
  </si>
  <si>
    <t>P=100+((PA-Pe)/PA) X 100</t>
  </si>
  <si>
    <t>Experiencia especifica por área en metros cuadrados de construcción de edificios</t>
  </si>
  <si>
    <t>No EXPERIENCIA</t>
  </si>
  <si>
    <t>CONTRATO</t>
  </si>
  <si>
    <t>AREA</t>
  </si>
  <si>
    <t>% PARTICIPACION</t>
  </si>
  <si>
    <t>TOTAL M2</t>
  </si>
  <si>
    <t>ACREDITACION 1</t>
  </si>
  <si>
    <t>ACREDITACION 2</t>
  </si>
  <si>
    <t>FOLIOS</t>
  </si>
  <si>
    <t>INSTITUTO DEPARTAMENTAL DE SALUD DE NARIÑO</t>
  </si>
  <si>
    <t>CERTIFICACION</t>
  </si>
  <si>
    <t>DOCUMENTO 12, FOLIOS 394 A 409</t>
  </si>
  <si>
    <t>HOSPITAL UNIVERSITARIO DEPARTAMENTAL NARIÑO ESE</t>
  </si>
  <si>
    <t>ACTA DE RECIBO FINAL DE LA INTERVENTORIA</t>
  </si>
  <si>
    <t>DOCUMENTO 12, FOLIOS 410 A 416</t>
  </si>
  <si>
    <t>TOTAL</t>
  </si>
  <si>
    <t>AREA MAYOR A 2000 M2</t>
  </si>
  <si>
    <t>Experiencia especifica por área en metros cuadrados de construcción de espacios publicos y calles o vias</t>
  </si>
  <si>
    <t>ACTA DE LIQUIDACION DE CONTRATO DE INTERVENTORIA</t>
  </si>
  <si>
    <t>DOCUMENTO 13, FOLIOS 417 A 429</t>
  </si>
  <si>
    <t>AVANTE SETP UAE  - No 002-SBCC -BID 2017</t>
  </si>
  <si>
    <t>ACTA DE LIQUIDACION DE CONTRATO</t>
  </si>
  <si>
    <t>DOCUMENTO 13, FOLIOS 430 A 445</t>
  </si>
  <si>
    <t>AREA MAYOR A 20,000 M2</t>
  </si>
  <si>
    <t>CONDICIONES DE EXPERIENCIA PONDERABLE</t>
  </si>
  <si>
    <t>CONSORCIO INTER-URBANISMO PASTO</t>
  </si>
  <si>
    <t>17 A 23 PARTE 2-1-2</t>
  </si>
  <si>
    <t>ACTA DE LIQUIDACION</t>
  </si>
  <si>
    <t>3 A 20 PARTE 2-1 y 1 A 15 PARTE 2-1-2</t>
  </si>
  <si>
    <t>Contrato NO.1518-2002. -Interventoría técnica, fianciera y administrativa para la construcción del Centro Cultural Metropolitano en el municipio de Pereira</t>
  </si>
  <si>
    <t>DOCUMENTO 11, FOLIOS 6 A 9</t>
  </si>
  <si>
    <t>Contrato de interventoria No. Ci2013-016 - Asesoria e interventoria tecnica administrativa, financiera, ambiental y legal para la complementacion de los estudios y diseños para la intervencion vial de la Avenida carrera 19 de la ciudad de Pasto".</t>
  </si>
  <si>
    <t>DOCUMENTO 11, FOLIOS 21 A 37</t>
  </si>
  <si>
    <t>PRESENTA - FOLIO 446 DOCUEMNTO 14</t>
  </si>
  <si>
    <t>PRESENTA  - DOCUMENTO 5, DOCUMENTOS PARA PUNTAJE, PAGINA 4</t>
  </si>
  <si>
    <t>PRESENTA - ADOCUMENTO 21 FOLIO 3</t>
  </si>
  <si>
    <t>PRESENTA - DOCUMENTO 14, FOLIO 447 A 448</t>
  </si>
  <si>
    <t>MARIA FERNANDA LOPEZ INSUATY - COORDINADORA DE ATENCION AL CIUDADANO Y TRAMITES DE LA DIRECCION TERRITORIAL DE NARIÑO -  MINISTERIO DE TRABAJO</t>
  </si>
  <si>
    <t>IVAN MANUEL ARANGO PAEZ - COORDINADOR DEL GRUPO DE ATENCION AL CIUDADANO Y TRAMITES DE LA DIRECCION TERRITORIAL DE BOGOTA -  MINISTERIO DE TRABAJO</t>
  </si>
  <si>
    <t>PRESENTA - DOCUMENTO 21 FOLIOS 1 A 2</t>
  </si>
  <si>
    <t>PRESENTA - ADOCUMENTO 5, DOCUMENTOS PARA PUNTAJE, PAGINA 5 Y 6</t>
  </si>
  <si>
    <t>RICARDO DIAZ MARULANDA - COORDINADOR DE LA DIRECCION TERRITORIAL DE RISARALDA -  MINISTERIO DE TRABAJO</t>
  </si>
  <si>
    <t>NO VIGENTE</t>
  </si>
  <si>
    <t>LAS PROPUESTAS QUE SUPEREN EL VALOR DEL PRESUPUESTO OFICIAL O ESTÉN POR DEBAJO DEL 90% DEL VALOR DEL MISMO, SERÁN DECLARADAS COMO NO ADMISIBLES Y SERÁN  RECHAZADAS</t>
  </si>
  <si>
    <t>CUMPLE - DOCUMENTO 1  FOLIO 5</t>
  </si>
  <si>
    <t>CUMPLE  - NO PRESENTA ERROR ARITMETICO: VALOR OFERTADO $388,666,772 - VALOR CORRECCION ARITMETICA $388,666,772.</t>
  </si>
  <si>
    <t>CUMPLE -NO ESTA POR DEBAJO DEL 90% DEL VALOR DEL PRESUPUESTO OFICIAL</t>
  </si>
  <si>
    <t>CUMPLE  -  PRESENTA ERROR ARITMETICO: NO EXEDE POR DEFECTO EL 0,1% DEL VALOR DE LA PROPUESTA.  EL VALOR DE VALOR OFERTADO $398,855,863 - VALOR CORRECCION ARITMETICA $398,855,862.</t>
  </si>
  <si>
    <t>CUMPLE - DOCUMENTO 10 FOLIO 1</t>
  </si>
  <si>
    <t>CUMPLE  - NO PRESENTA ERROR ARITMETICO: VALOR OFERTADO $391,843,838 - VALOR CORRECCION ARITMETICA $391,843,838.</t>
  </si>
  <si>
    <t>CUMPLE - DOCUMENTO 5 FOLIO 2</t>
  </si>
  <si>
    <t>AVANTE SETP UAE - No. 003 SBCC -BID 2016</t>
  </si>
  <si>
    <t>CONTRATO 1624 - CONTRATAR LA INTERVENTORIA TECNICA, ADMINISTRATIVA, LEGAL Y FINANCIERA A LA CONSTRUCCION, AMPLIACION, MEJORAMIENTO Y ADECUACION DE LA INFRAESTRUCTURA FISICA DE LAS INSTITUCIONES EDUCATIVAS DE LA ZONA RURAL Y ZONA URBANA EN EL MUNICIPIO DE IBAGUE, INCLUYE LA REVISION Y AJUSTE A ESTUDIOS TECNICOS Y DISEÑOS”.</t>
  </si>
  <si>
    <t xml:space="preserve">ACTA DE LIQUIDACION </t>
  </si>
  <si>
    <t>CONTRATO 1698 - CONTRATAR LA INTERVENTORIA TECNICA, ADMINISTRATIVA, LEGAL Y FINANCIERA AL MEJORAMIENTO DE LA INFRAESTRUCTURA FISICA DE LAS INSTITUCIONES EDUCATIVAS SEGÚN LOS GRUPOS QUE SE RELACIONAN A CONTINUACION: GRUPO 1: AMINA MELENDO DE PULECION SEDE BELEN, SAN PEDRO ALEJANDRINO SEDE ARADO, GERMAN PARDO GARCIA OCAMPO SEDE PRINCIPAL, LUIS CARLOS GALAN SARMIENTO SEDE LAS DELICIAS, MODELI ASEDE EL PAIS, JORGE ELIECER GAITEN SEDE INSTITUTO TOLIMENSE DE EDUCACION ESPECIAL ITEE, GRUPO 2 JOSE CELESTINO MUTIS SEDE LORENCITA VILLEGAS DE SANTOS, LEONIDAD RUBIO SEDE PRINCIPAL, FRANCISCO DE PAULA SANTANDER SEDE VILLAMARIN, LAURELES SEDE PRINCIPAL, TAPIAS SEDE TOCHE, ANTONIO NARIÑO SEDE LA LOMA, SAN JUAN DE LA CHINA DESE PRINCIPAL, FERNANDO VILLALOBOS ARANGO SEDE CARMEN DE BULIRA, GRUPO 3 MAXIMILIANO NEIRA SEDE PRINCIPAL, JOSE JOAQUIN FLORES HERNANDEZ SEDES SECUNDINO PORRAS Y ESCUELA MIXTA PICALENA, NUEVA ESPERANZA LA PALMA SEDE PRINCIPAL EN EL MUNICIPIO DE IBAGUÉ</t>
  </si>
  <si>
    <t>24 A 40 PARTE 2-1-2</t>
  </si>
  <si>
    <t>CONTRATO 391 - INTERVENTORIA INTEGRAL: ADMINISTRATIVA, TECNICA, FINANCIERA, CONTABLE, AMBIENTAL Y JURIDICA AL CONTRATO DE OBRA RESULTANTE DEL PROCESO DE LICITACION PUBLICA N° 160/MDN-CGFM-JEMC-SEMCA-DIADF-DIAUC-2017, CUYO OBJETO ES CONTRATAR LA IMPLEMENTACION DE LA II FASE DE OBRAS DE INFRAESTRUCTURA FISICA DOTACION Y TECNOLOGIA DEL PARQUE MUSEO, DELAS FUERZAS MILITARES UBICADO EN TOCANCIPA CUNDINAMARCA, ASI ITEM 1: REFORZAMIENTO ESTRUCTURAL, MUSEO MODERNO, MONUMENTO A LA BANDERA, FARO Y CONSTRUCCION CENTRO DE ACOPIO Y SENDEROS PEATONALES. ITEM 2: CONSTRUCCION DE REDES HIDRAULICAS, ALCANTARILLADO, ELECTRICA, Y PLUVIAL, DE ACUERDO CON LAS ESPECIFICACIONES TECNICAS ESTABLECIDAS EN EL ANEXO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</si>
</sst>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9"/>
      <color theme="1"/>
      <name val="Calibri"/>
      <family val="2"/>
      <scheme val="minor"/>
    </font>
    <font>
      <u/>
      <sz val="11"/>
      <color theme="10"/>
      <name val="Calibri"/>
      <family val="2"/>
      <scheme val="minor"/>
    </font>
    <font>
      <b/>
      <sz val="8"/>
      <color theme="1"/>
      <name val="Calibri"/>
      <family val="2"/>
      <scheme val="minor"/>
    </font>
    <font>
      <b/>
      <sz val="18"/>
      <color theme="1"/>
      <name val="Calibri"/>
      <family val="2"/>
      <scheme val="minor"/>
    </font>
    <font>
      <b/>
      <sz val="24"/>
      <color theme="1"/>
      <name val="Calibri"/>
      <family val="2"/>
      <scheme val="minor"/>
    </font>
    <font>
      <b/>
      <sz val="14"/>
      <color theme="1"/>
      <name val="Calibri"/>
      <family val="2"/>
      <scheme val="minor"/>
    </font>
    <font>
      <b/>
      <sz val="10"/>
      <color theme="1"/>
      <name val="Calibri"/>
      <family val="2"/>
      <scheme val="minor"/>
    </font>
    <font>
      <sz val="14"/>
      <color theme="1"/>
      <name val="Calibri"/>
      <family val="2"/>
      <scheme val="minor"/>
    </font>
    <font>
      <sz val="8"/>
      <color theme="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9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left" vertical="center"/>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wrapText="1"/>
    </xf>
    <xf numFmtId="4" fontId="0" fillId="0" borderId="1" xfId="0" applyNumberFormat="1" applyBorder="1" applyAlignment="1">
      <alignment vertical="center"/>
    </xf>
    <xf numFmtId="4" fontId="0" fillId="0" borderId="1" xfId="0" applyNumberFormat="1" applyBorder="1"/>
    <xf numFmtId="4" fontId="0" fillId="0" borderId="0" xfId="0" applyNumberFormat="1"/>
    <xf numFmtId="4" fontId="0" fillId="0" borderId="0" xfId="0" applyNumberFormat="1" applyAlignment="1">
      <alignment vertical="center"/>
    </xf>
    <xf numFmtId="0" fontId="0" fillId="0" borderId="0" xfId="0" applyAlignment="1">
      <alignment horizontal="left" vertical="center"/>
    </xf>
    <xf numFmtId="4" fontId="1" fillId="0" borderId="0" xfId="0" applyNumberFormat="1" applyFont="1"/>
    <xf numFmtId="0" fontId="3" fillId="0" borderId="1" xfId="0" applyFont="1"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wrapText="1"/>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4" fontId="1" fillId="0" borderId="0" xfId="0" applyNumberFormat="1" applyFont="1" applyAlignment="1">
      <alignment horizontal="left"/>
    </xf>
    <xf numFmtId="0" fontId="0" fillId="0" borderId="1" xfId="0" applyBorder="1" applyAlignment="1">
      <alignment horizontal="center" vertical="center"/>
    </xf>
    <xf numFmtId="4" fontId="1" fillId="0" borderId="0" xfId="0" applyNumberFormat="1" applyFont="1" applyAlignment="1">
      <alignment horizontal="center" vertical="center"/>
    </xf>
    <xf numFmtId="4" fontId="0" fillId="0" borderId="0" xfId="0" applyNumberFormat="1" applyAlignment="1">
      <alignment horizontal="center" vertical="center"/>
    </xf>
    <xf numFmtId="4" fontId="1" fillId="0" borderId="1" xfId="0" applyNumberFormat="1" applyFont="1" applyBorder="1" applyAlignment="1">
      <alignment horizontal="left" vertical="center"/>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5" fillId="0" borderId="0" xfId="1"/>
    <xf numFmtId="4" fontId="0" fillId="0" borderId="0" xfId="0" applyNumberFormat="1" applyAlignment="1">
      <alignment horizontal="left" vertical="center"/>
    </xf>
    <xf numFmtId="4" fontId="6" fillId="0" borderId="0" xfId="0" applyNumberFormat="1" applyFont="1" applyAlignment="1">
      <alignment horizontal="left" vertical="center" wrapText="1"/>
    </xf>
    <xf numFmtId="4" fontId="6" fillId="0" borderId="0" xfId="0" applyNumberFormat="1" applyFont="1" applyAlignment="1">
      <alignment vertical="center" wrapText="1"/>
    </xf>
    <xf numFmtId="4" fontId="6" fillId="0" borderId="1" xfId="0" applyNumberFormat="1" applyFont="1" applyBorder="1" applyAlignment="1">
      <alignment vertical="center" wrapText="1"/>
    </xf>
    <xf numFmtId="4" fontId="1" fillId="0" borderId="1" xfId="0" applyNumberFormat="1" applyFont="1" applyBorder="1"/>
    <xf numFmtId="4" fontId="2" fillId="0" borderId="1" xfId="0" applyNumberFormat="1" applyFont="1" applyBorder="1" applyAlignment="1">
      <alignment vertical="center"/>
    </xf>
    <xf numFmtId="4" fontId="1" fillId="0" borderId="0" xfId="0" applyNumberFormat="1" applyFont="1" applyBorder="1" applyAlignment="1">
      <alignment horizontal="left" vertical="center" wrapText="1"/>
    </xf>
    <xf numFmtId="4" fontId="1" fillId="0" borderId="0" xfId="0" applyNumberFormat="1" applyFont="1" applyBorder="1" applyAlignment="1">
      <alignment horizontal="right" vertical="center"/>
    </xf>
    <xf numFmtId="4" fontId="2" fillId="0" borderId="0" xfId="0" applyNumberFormat="1" applyFont="1" applyBorder="1" applyAlignment="1">
      <alignment vertical="center"/>
    </xf>
    <xf numFmtId="4" fontId="0" fillId="0" borderId="0" xfId="0" applyNumberFormat="1" applyBorder="1" applyAlignment="1">
      <alignment vertical="center"/>
    </xf>
    <xf numFmtId="4" fontId="0" fillId="0" borderId="0" xfId="0" applyNumberFormat="1" applyFont="1" applyBorder="1" applyAlignment="1">
      <alignment horizontal="left" vertical="center"/>
    </xf>
    <xf numFmtId="14" fontId="0" fillId="0" borderId="1" xfId="0" applyNumberFormat="1" applyBorder="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0" fontId="1" fillId="0" borderId="0" xfId="0" applyFont="1" applyAlignment="1">
      <alignment horizontal="left"/>
    </xf>
    <xf numFmtId="0" fontId="0" fillId="0" borderId="1"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4" borderId="15"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 xfId="0" applyFont="1" applyFill="1" applyBorder="1" applyAlignment="1">
      <alignment vertical="center" wrapText="1"/>
    </xf>
    <xf numFmtId="4" fontId="3" fillId="4"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0" fontId="0" fillId="4" borderId="1" xfId="0" applyFill="1" applyBorder="1" applyAlignment="1">
      <alignment horizontal="center" vertical="center"/>
    </xf>
    <xf numFmtId="4" fontId="3" fillId="4" borderId="16" xfId="0" applyNumberFormat="1" applyFont="1" applyFill="1" applyBorder="1" applyAlignment="1">
      <alignment horizontal="center" vertical="center" wrapText="1"/>
    </xf>
    <xf numFmtId="0" fontId="3" fillId="4" borderId="17" xfId="0" applyFont="1" applyFill="1" applyBorder="1" applyAlignment="1">
      <alignment horizontal="center" vertical="center"/>
    </xf>
    <xf numFmtId="0" fontId="3" fillId="4" borderId="2" xfId="0" applyFont="1" applyFill="1" applyBorder="1" applyAlignment="1">
      <alignment vertical="center" wrapText="1"/>
    </xf>
    <xf numFmtId="4" fontId="3" fillId="4" borderId="2" xfId="0" applyNumberFormat="1" applyFont="1" applyFill="1" applyBorder="1" applyAlignment="1">
      <alignment horizontal="center" vertical="center"/>
    </xf>
    <xf numFmtId="9" fontId="3" fillId="4" borderId="2" xfId="0" applyNumberFormat="1" applyFont="1"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4" fontId="3" fillId="4" borderId="18" xfId="0" applyNumberFormat="1" applyFont="1" applyFill="1" applyBorder="1" applyAlignment="1">
      <alignment horizontal="center" vertical="center" wrapText="1"/>
    </xf>
    <xf numFmtId="4" fontId="9" fillId="5" borderId="1" xfId="0" applyNumberFormat="1" applyFont="1" applyFill="1" applyBorder="1"/>
    <xf numFmtId="0" fontId="11" fillId="0" borderId="0" xfId="0" applyFont="1"/>
    <xf numFmtId="0" fontId="9" fillId="5" borderId="13"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4" fontId="11" fillId="0" borderId="0" xfId="0" applyNumberFormat="1" applyFont="1" applyAlignment="1">
      <alignment horizontal="center" vertical="center"/>
    </xf>
    <xf numFmtId="0" fontId="0" fillId="4" borderId="1" xfId="0" applyFill="1" applyBorder="1" applyAlignment="1">
      <alignment horizontal="center" wrapText="1"/>
    </xf>
    <xf numFmtId="0" fontId="10" fillId="6" borderId="15"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16" xfId="0" applyFont="1" applyFill="1" applyBorder="1" applyAlignment="1">
      <alignment horizontal="center" vertical="center"/>
    </xf>
    <xf numFmtId="0" fontId="3" fillId="6" borderId="15" xfId="0" applyFont="1" applyFill="1" applyBorder="1" applyAlignment="1">
      <alignment horizontal="center" vertical="center"/>
    </xf>
    <xf numFmtId="0" fontId="12" fillId="6" borderId="0" xfId="0" applyFont="1" applyFill="1" applyAlignment="1">
      <alignment horizontal="justify" vertical="center"/>
    </xf>
    <xf numFmtId="4" fontId="3" fillId="6" borderId="1" xfId="0" applyNumberFormat="1" applyFont="1" applyFill="1" applyBorder="1" applyAlignment="1">
      <alignment horizontal="center" vertical="center"/>
    </xf>
    <xf numFmtId="4" fontId="3" fillId="6" borderId="1" xfId="0" applyNumberFormat="1" applyFont="1" applyFill="1" applyBorder="1" applyAlignment="1">
      <alignment horizontal="center" vertical="center" wrapText="1"/>
    </xf>
    <xf numFmtId="0" fontId="0" fillId="6" borderId="1" xfId="0" applyFill="1" applyBorder="1" applyAlignment="1">
      <alignment horizontal="center" vertical="center" wrapText="1"/>
    </xf>
    <xf numFmtId="4" fontId="3" fillId="6" borderId="16" xfId="0" applyNumberFormat="1" applyFont="1" applyFill="1" applyBorder="1" applyAlignment="1">
      <alignment horizontal="center" vertical="center" wrapText="1"/>
    </xf>
    <xf numFmtId="0" fontId="3" fillId="6" borderId="17" xfId="0" applyFont="1" applyFill="1" applyBorder="1" applyAlignment="1">
      <alignment horizontal="center" vertical="center"/>
    </xf>
    <xf numFmtId="0" fontId="12" fillId="6" borderId="1" xfId="0" applyFont="1" applyFill="1" applyBorder="1" applyAlignment="1">
      <alignment horizontal="justify" vertical="center"/>
    </xf>
    <xf numFmtId="4" fontId="3" fillId="6" borderId="2" xfId="0" applyNumberFormat="1" applyFont="1" applyFill="1" applyBorder="1" applyAlignment="1">
      <alignment horizontal="center" vertical="center"/>
    </xf>
    <xf numFmtId="0" fontId="0" fillId="6" borderId="2" xfId="0" applyFill="1" applyBorder="1" applyAlignment="1">
      <alignment horizontal="center" vertical="center" wrapText="1"/>
    </xf>
    <xf numFmtId="4" fontId="9" fillId="3" borderId="1" xfId="0" applyNumberFormat="1" applyFont="1" applyFill="1" applyBorder="1"/>
    <xf numFmtId="0" fontId="9" fillId="3" borderId="13" xfId="0" applyFont="1" applyFill="1" applyBorder="1" applyAlignment="1">
      <alignment vertical="center"/>
    </xf>
    <xf numFmtId="9" fontId="3" fillId="6" borderId="1" xfId="0" applyNumberFormat="1" applyFont="1" applyFill="1" applyBorder="1" applyAlignment="1">
      <alignment horizontal="center" vertical="center"/>
    </xf>
    <xf numFmtId="0" fontId="10" fillId="7" borderId="15"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16"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 xfId="0" applyFont="1" applyFill="1" applyBorder="1" applyAlignment="1">
      <alignment vertical="center" wrapText="1"/>
    </xf>
    <xf numFmtId="4" fontId="3" fillId="7"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0" fontId="0" fillId="7" borderId="1" xfId="0" applyFill="1" applyBorder="1" applyAlignment="1">
      <alignment horizontal="center" vertical="center" wrapText="1"/>
    </xf>
    <xf numFmtId="4" fontId="3" fillId="7" borderId="16" xfId="0" applyNumberFormat="1" applyFont="1" applyFill="1" applyBorder="1" applyAlignment="1">
      <alignment horizontal="center" vertical="center" wrapText="1"/>
    </xf>
    <xf numFmtId="4" fontId="9" fillId="8" borderId="1" xfId="0" applyNumberFormat="1" applyFont="1" applyFill="1" applyBorder="1"/>
    <xf numFmtId="0" fontId="9" fillId="8" borderId="13" xfId="0" applyFont="1" applyFill="1" applyBorder="1" applyAlignment="1">
      <alignment vertical="center"/>
    </xf>
    <xf numFmtId="0" fontId="2"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4" fontId="0" fillId="0" borderId="1" xfId="0" applyNumberFormat="1" applyBorder="1" applyAlignment="1">
      <alignment horizontal="center"/>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2" borderId="2" xfId="0" applyNumberFormat="1" applyFill="1" applyBorder="1" applyAlignment="1">
      <alignment horizontal="center"/>
    </xf>
    <xf numFmtId="4" fontId="0" fillId="2" borderId="4" xfId="0" applyNumberFormat="1" applyFill="1" applyBorder="1" applyAlignment="1">
      <alignment horizontal="center"/>
    </xf>
    <xf numFmtId="4" fontId="0" fillId="2" borderId="3" xfId="0" applyNumberFormat="1" applyFill="1" applyBorder="1" applyAlignment="1">
      <alignment horizontal="center"/>
    </xf>
    <xf numFmtId="0" fontId="1"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Fill="1" applyBorder="1" applyAlignment="1">
      <alignment horizontal="left" vertical="center" wrapText="1"/>
    </xf>
    <xf numFmtId="0" fontId="3" fillId="0" borderId="1" xfId="0" applyFont="1" applyFill="1" applyBorder="1" applyAlignment="1">
      <alignment horizontal="left"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4" fontId="1" fillId="0" borderId="0" xfId="0" applyNumberFormat="1" applyFont="1" applyAlignment="1">
      <alignment horizontal="left"/>
    </xf>
    <xf numFmtId="4" fontId="0" fillId="0" borderId="1" xfId="0" applyNumberFormat="1" applyBorder="1" applyAlignment="1">
      <alignment horizontal="left" vertical="center" wrapText="1"/>
    </xf>
    <xf numFmtId="4" fontId="0" fillId="0" borderId="1" xfId="0" applyNumberFormat="1" applyBorder="1" applyAlignment="1">
      <alignment horizontal="left"/>
    </xf>
    <xf numFmtId="4" fontId="1" fillId="0" borderId="1" xfId="0" applyNumberFormat="1" applyFont="1" applyBorder="1" applyAlignment="1">
      <alignment horizontal="left"/>
    </xf>
    <xf numFmtId="0" fontId="9" fillId="8" borderId="15" xfId="0" applyFont="1" applyFill="1" applyBorder="1" applyAlignment="1">
      <alignment horizontal="right"/>
    </xf>
    <xf numFmtId="0" fontId="9" fillId="8" borderId="1" xfId="0" applyFont="1" applyFill="1" applyBorder="1" applyAlignment="1">
      <alignment horizontal="right"/>
    </xf>
    <xf numFmtId="4" fontId="11" fillId="8" borderId="1" xfId="0" applyNumberFormat="1" applyFont="1" applyFill="1" applyBorder="1" applyAlignment="1">
      <alignment horizontal="center" vertical="center"/>
    </xf>
    <xf numFmtId="4" fontId="11" fillId="8" borderId="16" xfId="0" applyNumberFormat="1" applyFont="1" applyFill="1" applyBorder="1" applyAlignment="1">
      <alignment horizontal="center" vertical="center"/>
    </xf>
    <xf numFmtId="4" fontId="11" fillId="8" borderId="13" xfId="0" applyNumberFormat="1" applyFont="1" applyFill="1" applyBorder="1" applyAlignment="1">
      <alignment horizontal="center" vertical="center"/>
    </xf>
    <xf numFmtId="4" fontId="11" fillId="8" borderId="14" xfId="0" applyNumberFormat="1" applyFont="1" applyFill="1" applyBorder="1" applyAlignment="1">
      <alignment horizontal="center" vertical="center"/>
    </xf>
    <xf numFmtId="0" fontId="9" fillId="8" borderId="12" xfId="0" applyFont="1" applyFill="1" applyBorder="1" applyAlignment="1">
      <alignment horizontal="center" vertical="center"/>
    </xf>
    <xf numFmtId="0" fontId="9" fillId="8" borderId="13" xfId="0" applyFont="1" applyFill="1" applyBorder="1" applyAlignment="1">
      <alignment horizontal="center" vertical="center"/>
    </xf>
    <xf numFmtId="0" fontId="9" fillId="8" borderId="13" xfId="0" applyFont="1" applyFill="1" applyBorder="1" applyAlignment="1">
      <alignment horizontal="right" vertical="center"/>
    </xf>
    <xf numFmtId="0" fontId="9" fillId="7" borderId="9"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6" borderId="9"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3" borderId="15" xfId="0" applyFont="1" applyFill="1" applyBorder="1" applyAlignment="1">
      <alignment horizontal="right"/>
    </xf>
    <xf numFmtId="0" fontId="9" fillId="3" borderId="1" xfId="0" applyFont="1" applyFill="1" applyBorder="1" applyAlignment="1">
      <alignment horizontal="right"/>
    </xf>
    <xf numFmtId="4" fontId="11" fillId="3" borderId="1" xfId="0" applyNumberFormat="1" applyFont="1" applyFill="1" applyBorder="1" applyAlignment="1">
      <alignment horizontal="center" vertical="center"/>
    </xf>
    <xf numFmtId="4" fontId="11" fillId="3" borderId="16" xfId="0" applyNumberFormat="1" applyFont="1" applyFill="1" applyBorder="1" applyAlignment="1">
      <alignment horizontal="center" vertical="center"/>
    </xf>
    <xf numFmtId="4" fontId="11" fillId="3" borderId="13" xfId="0" applyNumberFormat="1" applyFont="1" applyFill="1" applyBorder="1" applyAlignment="1">
      <alignment horizontal="center" vertical="center"/>
    </xf>
    <xf numFmtId="4" fontId="11" fillId="3" borderId="14"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3" xfId="0" applyFont="1" applyFill="1" applyBorder="1" applyAlignment="1">
      <alignment horizontal="right"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5" borderId="15" xfId="0" applyFont="1" applyFill="1" applyBorder="1" applyAlignment="1">
      <alignment horizontal="right"/>
    </xf>
    <xf numFmtId="0" fontId="9" fillId="5" borderId="1" xfId="0" applyFont="1" applyFill="1" applyBorder="1" applyAlignment="1">
      <alignment horizontal="right"/>
    </xf>
    <xf numFmtId="4" fontId="11" fillId="5" borderId="1" xfId="0" applyNumberFormat="1" applyFont="1" applyFill="1" applyBorder="1" applyAlignment="1">
      <alignment horizontal="center" vertical="center"/>
    </xf>
    <xf numFmtId="4" fontId="11" fillId="5" borderId="16" xfId="0" applyNumberFormat="1" applyFont="1" applyFill="1" applyBorder="1" applyAlignment="1">
      <alignment horizontal="center" vertical="center"/>
    </xf>
    <xf numFmtId="4" fontId="11" fillId="5" borderId="13" xfId="0" applyNumberFormat="1" applyFont="1" applyFill="1" applyBorder="1" applyAlignment="1">
      <alignment horizontal="center" vertical="center"/>
    </xf>
    <xf numFmtId="4" fontId="11" fillId="5" borderId="14" xfId="0" applyNumberFormat="1"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3" xfId="0" applyFont="1" applyFill="1" applyBorder="1" applyAlignment="1">
      <alignment horizontal="right"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3" fillId="6"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6D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atos.gov.co/Econom-a-y-Finanzas/Tasa-de-Cambio-Representativa-del-Mercado-Historic/mcec-87b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4D69E-38B4-42AA-920D-6730FE6C2DEA}">
  <dimension ref="A1:J7"/>
  <sheetViews>
    <sheetView workbookViewId="0">
      <selection activeCell="B7" sqref="B7"/>
    </sheetView>
  </sheetViews>
  <sheetFormatPr baseColWidth="10" defaultRowHeight="15" x14ac:dyDescent="0.25"/>
  <cols>
    <col min="1" max="1" width="15" bestFit="1" customWidth="1"/>
    <col min="2" max="2" width="26.140625" customWidth="1"/>
    <col min="4" max="4" width="1.28515625" customWidth="1"/>
    <col min="5" max="5" width="13.5703125" customWidth="1"/>
    <col min="6" max="7" width="17.85546875" customWidth="1"/>
    <col min="8" max="8" width="15.42578125" customWidth="1"/>
    <col min="9" max="9" width="20.7109375" customWidth="1"/>
  </cols>
  <sheetData>
    <row r="1" spans="1:10" x14ac:dyDescent="0.25">
      <c r="A1" s="117" t="s">
        <v>9</v>
      </c>
      <c r="B1" s="117"/>
      <c r="C1" s="117"/>
      <c r="D1" s="117"/>
      <c r="E1" s="117"/>
      <c r="F1" s="117"/>
      <c r="G1" s="51"/>
    </row>
    <row r="3" spans="1:10" ht="15" customHeight="1" x14ac:dyDescent="0.25">
      <c r="A3" s="118"/>
      <c r="B3" s="119"/>
      <c r="C3" s="112" t="s">
        <v>5</v>
      </c>
      <c r="D3" s="114"/>
      <c r="E3" s="111" t="s">
        <v>15</v>
      </c>
      <c r="F3" s="111"/>
      <c r="G3" s="111"/>
      <c r="H3" s="111"/>
      <c r="I3" s="111"/>
    </row>
    <row r="4" spans="1:10" s="1" customFormat="1" ht="45" x14ac:dyDescent="0.25">
      <c r="A4" s="120"/>
      <c r="B4" s="121"/>
      <c r="C4" s="113"/>
      <c r="D4" s="115"/>
      <c r="E4" s="14" t="s">
        <v>14</v>
      </c>
      <c r="F4" s="14" t="s">
        <v>6</v>
      </c>
      <c r="G4" s="14" t="s">
        <v>84</v>
      </c>
      <c r="H4" s="14" t="s">
        <v>7</v>
      </c>
      <c r="I4" s="14" t="s">
        <v>8</v>
      </c>
      <c r="J4" s="2"/>
    </row>
    <row r="5" spans="1:10" s="5" customFormat="1" x14ac:dyDescent="0.25">
      <c r="A5" s="6" t="s">
        <v>0</v>
      </c>
      <c r="B5" s="10" t="s">
        <v>52</v>
      </c>
      <c r="C5" s="15">
        <f>+F5+G5+H5+I5</f>
        <v>198.86666652903685</v>
      </c>
      <c r="D5" s="115"/>
      <c r="E5" s="15" t="str">
        <f>+CRITERIOS!J4</f>
        <v>CUMPLE</v>
      </c>
      <c r="F5" s="15">
        <f>+'COD. ECONOMICAS'!G9</f>
        <v>98.866666529036848</v>
      </c>
      <c r="G5" s="15">
        <f>+'EXP. PONDERABLE'!E11+'EXP. PONDERABLE'!E18</f>
        <v>78</v>
      </c>
      <c r="H5" s="15">
        <f>+'IND. NACIONAL'!E4</f>
        <v>20</v>
      </c>
      <c r="I5" s="15">
        <v>2</v>
      </c>
    </row>
    <row r="6" spans="1:10" s="19" customFormat="1" ht="30" x14ac:dyDescent="0.25">
      <c r="A6" s="7" t="s">
        <v>24</v>
      </c>
      <c r="B6" s="11" t="s">
        <v>54</v>
      </c>
      <c r="C6" s="15">
        <f t="shared" ref="C6:C7" si="0">+F6+G6+H6+I6</f>
        <v>198.5414954857892</v>
      </c>
      <c r="D6" s="116"/>
      <c r="E6" s="8" t="str">
        <f>+CRITERIOS!E4</f>
        <v>CUMPLE</v>
      </c>
      <c r="F6" s="15">
        <f>+'COD. ECONOMICAS'!G10</f>
        <v>98.541495485789198</v>
      </c>
      <c r="G6" s="15">
        <f>+'EXP. PONDERABLE'!E28+'EXP. PONDERABLE'!E34</f>
        <v>78</v>
      </c>
      <c r="H6" s="15">
        <f>+'IND. NACIONAL'!E5</f>
        <v>20</v>
      </c>
      <c r="I6" s="15">
        <v>2</v>
      </c>
    </row>
    <row r="7" spans="1:10" s="19" customFormat="1" x14ac:dyDescent="0.25">
      <c r="A7" s="22" t="s">
        <v>27</v>
      </c>
      <c r="B7" s="26" t="s">
        <v>53</v>
      </c>
      <c r="C7" s="15">
        <f t="shared" si="0"/>
        <v>197.67482895675235</v>
      </c>
      <c r="D7"/>
      <c r="E7" s="24" t="str">
        <f>+CRITERIOS!O4</f>
        <v>CUMPLE</v>
      </c>
      <c r="F7" s="15">
        <f>+'COD. ECONOMICAS'!G11</f>
        <v>99.67482895675235</v>
      </c>
      <c r="G7" s="15">
        <f>+'EXP. PONDERABLE'!E43+'EXP. PONDERABLE'!E49</f>
        <v>78</v>
      </c>
      <c r="H7" s="15">
        <f>+'IND. NACIONAL'!E6</f>
        <v>20</v>
      </c>
      <c r="I7" s="15">
        <v>0</v>
      </c>
    </row>
  </sheetData>
  <mergeCells count="5">
    <mergeCell ref="E3:I3"/>
    <mergeCell ref="C3:C4"/>
    <mergeCell ref="D3:D6"/>
    <mergeCell ref="A1:F1"/>
    <mergeCell ref="A3:B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AC80-C566-41B3-AFA9-180CB9A34200}">
  <dimension ref="A2:R10"/>
  <sheetViews>
    <sheetView topLeftCell="A4" zoomScale="80" zoomScaleNormal="80" workbookViewId="0">
      <selection activeCell="U6" sqref="U6"/>
    </sheetView>
  </sheetViews>
  <sheetFormatPr baseColWidth="10" defaultColWidth="11.42578125" defaultRowHeight="15" x14ac:dyDescent="0.25"/>
  <cols>
    <col min="1" max="1" width="3.5703125" style="5" customWidth="1"/>
    <col min="2" max="8" width="11.42578125" style="5"/>
    <col min="9" max="9" width="2.140625" style="5" customWidth="1"/>
    <col min="10" max="13" width="11.42578125" style="5"/>
    <col min="14" max="14" width="2.28515625" style="5" customWidth="1"/>
    <col min="15" max="18" width="11.42578125" style="5"/>
    <col min="19" max="19" width="4.28515625" style="5" customWidth="1"/>
    <col min="20" max="16384" width="11.42578125" style="5"/>
  </cols>
  <sheetData>
    <row r="2" spans="1:18" x14ac:dyDescent="0.25">
      <c r="A2" s="6"/>
      <c r="B2" s="128" t="s">
        <v>11</v>
      </c>
      <c r="C2" s="128"/>
      <c r="D2" s="128"/>
      <c r="E2" s="124" t="str">
        <f>+PUNTAJE!B5</f>
        <v>CONSORCIO HMB</v>
      </c>
      <c r="F2" s="124"/>
      <c r="G2" s="124"/>
      <c r="H2" s="124"/>
      <c r="J2" s="124" t="str">
        <f>+PUNTAJE!B6</f>
        <v>CONSORCIO INTER - URBANISMO PASTO.</v>
      </c>
      <c r="K2" s="124"/>
      <c r="L2" s="124"/>
      <c r="M2" s="124"/>
      <c r="O2" s="124" t="str">
        <f>+PUNTAJE!B7</f>
        <v>CONSORCIO PIH</v>
      </c>
      <c r="P2" s="124"/>
      <c r="Q2" s="124"/>
      <c r="R2" s="124"/>
    </row>
    <row r="4" spans="1:18" x14ac:dyDescent="0.25">
      <c r="A4" s="6"/>
      <c r="B4" s="128" t="s">
        <v>12</v>
      </c>
      <c r="C4" s="128"/>
      <c r="D4" s="128"/>
      <c r="E4" s="125" t="s">
        <v>10</v>
      </c>
      <c r="F4" s="125"/>
      <c r="G4" s="125"/>
      <c r="H4" s="125"/>
      <c r="J4" s="125" t="s">
        <v>10</v>
      </c>
      <c r="K4" s="125"/>
      <c r="L4" s="125"/>
      <c r="M4" s="125"/>
      <c r="O4" s="125" t="s">
        <v>10</v>
      </c>
      <c r="P4" s="125"/>
      <c r="Q4" s="125"/>
      <c r="R4" s="125"/>
    </row>
    <row r="5" spans="1:18" ht="106.5" customHeight="1" x14ac:dyDescent="0.25">
      <c r="A5" s="6">
        <v>1</v>
      </c>
      <c r="B5" s="127" t="s">
        <v>30</v>
      </c>
      <c r="C5" s="127"/>
      <c r="D5" s="127"/>
      <c r="E5" s="126" t="s">
        <v>104</v>
      </c>
      <c r="F5" s="126"/>
      <c r="G5" s="126"/>
      <c r="H5" s="126"/>
      <c r="J5" s="126" t="s">
        <v>110</v>
      </c>
      <c r="K5" s="126"/>
      <c r="L5" s="126"/>
      <c r="M5" s="126"/>
      <c r="O5" s="126" t="s">
        <v>108</v>
      </c>
      <c r="P5" s="126"/>
      <c r="Q5" s="126"/>
      <c r="R5" s="126"/>
    </row>
    <row r="6" spans="1:18" ht="96" customHeight="1" x14ac:dyDescent="0.25">
      <c r="A6" s="6">
        <v>2</v>
      </c>
      <c r="B6" s="127" t="s">
        <v>31</v>
      </c>
      <c r="C6" s="127"/>
      <c r="D6" s="127"/>
      <c r="E6" s="127" t="s">
        <v>10</v>
      </c>
      <c r="F6" s="127"/>
      <c r="G6" s="127"/>
      <c r="H6" s="127"/>
      <c r="J6" s="127" t="s">
        <v>10</v>
      </c>
      <c r="K6" s="127"/>
      <c r="L6" s="127"/>
      <c r="M6" s="127"/>
      <c r="O6" s="127" t="s">
        <v>10</v>
      </c>
      <c r="P6" s="127"/>
      <c r="Q6" s="127"/>
      <c r="R6" s="127"/>
    </row>
    <row r="7" spans="1:18" s="50" customFormat="1" ht="128.25" customHeight="1" x14ac:dyDescent="0.25">
      <c r="A7" s="49">
        <v>3</v>
      </c>
      <c r="B7" s="122" t="s">
        <v>13</v>
      </c>
      <c r="C7" s="122"/>
      <c r="D7" s="122"/>
      <c r="E7" s="123" t="s">
        <v>105</v>
      </c>
      <c r="F7" s="123"/>
      <c r="G7" s="123"/>
      <c r="H7" s="123"/>
      <c r="J7" s="123" t="s">
        <v>107</v>
      </c>
      <c r="K7" s="123"/>
      <c r="L7" s="123"/>
      <c r="M7" s="123"/>
      <c r="O7" s="123" t="s">
        <v>109</v>
      </c>
      <c r="P7" s="123"/>
      <c r="Q7" s="123"/>
      <c r="R7" s="123"/>
    </row>
    <row r="8" spans="1:18" s="50" customFormat="1" ht="128.25" customHeight="1" x14ac:dyDescent="0.25">
      <c r="A8" s="49">
        <v>4</v>
      </c>
      <c r="B8" s="122" t="s">
        <v>103</v>
      </c>
      <c r="C8" s="122"/>
      <c r="D8" s="122"/>
      <c r="E8" s="123" t="s">
        <v>106</v>
      </c>
      <c r="F8" s="123"/>
      <c r="G8" s="123"/>
      <c r="H8" s="123"/>
      <c r="J8" s="123" t="s">
        <v>106</v>
      </c>
      <c r="K8" s="123"/>
      <c r="L8" s="123"/>
      <c r="M8" s="123"/>
      <c r="O8" s="123" t="s">
        <v>106</v>
      </c>
      <c r="P8" s="123"/>
      <c r="Q8" s="123"/>
      <c r="R8" s="123"/>
    </row>
    <row r="10" spans="1:18" ht="15" customHeight="1" x14ac:dyDescent="0.25"/>
  </sheetData>
  <mergeCells count="24">
    <mergeCell ref="B4:D4"/>
    <mergeCell ref="J4:M4"/>
    <mergeCell ref="E6:H6"/>
    <mergeCell ref="E7:H7"/>
    <mergeCell ref="B6:D6"/>
    <mergeCell ref="J6:M6"/>
    <mergeCell ref="B7:D7"/>
    <mergeCell ref="J7:M7"/>
    <mergeCell ref="B8:D8"/>
    <mergeCell ref="E8:H8"/>
    <mergeCell ref="J8:M8"/>
    <mergeCell ref="O8:R8"/>
    <mergeCell ref="O2:R2"/>
    <mergeCell ref="O4:R4"/>
    <mergeCell ref="O5:R5"/>
    <mergeCell ref="O6:R6"/>
    <mergeCell ref="O7:R7"/>
    <mergeCell ref="B5:D5"/>
    <mergeCell ref="J5:M5"/>
    <mergeCell ref="E2:H2"/>
    <mergeCell ref="E4:H4"/>
    <mergeCell ref="E5:H5"/>
    <mergeCell ref="B2:D2"/>
    <mergeCell ref="J2:M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B53E3-042F-4F31-94C5-E6395EB405C9}">
  <dimension ref="A1:G18"/>
  <sheetViews>
    <sheetView topLeftCell="A7" workbookViewId="0">
      <selection activeCell="G11" sqref="G11"/>
    </sheetView>
  </sheetViews>
  <sheetFormatPr baseColWidth="10" defaultColWidth="11.42578125" defaultRowHeight="15" x14ac:dyDescent="0.25"/>
  <cols>
    <col min="1" max="1" width="26.85546875" style="17" customWidth="1"/>
    <col min="2" max="2" width="19.85546875" style="17" customWidth="1"/>
    <col min="3" max="3" width="16.28515625" style="17" customWidth="1"/>
    <col min="4" max="5" width="16.140625" style="17" customWidth="1"/>
    <col min="6" max="6" width="18.5703125" style="17" customWidth="1"/>
    <col min="7" max="7" width="20" style="17" customWidth="1"/>
    <col min="8" max="16384" width="11.42578125" style="17"/>
  </cols>
  <sheetData>
    <row r="1" spans="1:7" x14ac:dyDescent="0.25">
      <c r="A1" s="129" t="s">
        <v>16</v>
      </c>
      <c r="B1" s="129"/>
      <c r="C1" s="129"/>
    </row>
    <row r="2" spans="1:7" x14ac:dyDescent="0.25">
      <c r="A2" s="36" t="s">
        <v>33</v>
      </c>
      <c r="B2" s="27"/>
      <c r="C2" s="27"/>
    </row>
    <row r="3" spans="1:7" s="37" customFormat="1" ht="37.5" customHeight="1" x14ac:dyDescent="0.25">
      <c r="A3" s="40" t="s">
        <v>35</v>
      </c>
      <c r="B3" s="40" t="s">
        <v>55</v>
      </c>
      <c r="C3" s="39"/>
      <c r="D3" s="38"/>
      <c r="E3" s="38"/>
    </row>
    <row r="4" spans="1:7" s="37" customFormat="1" ht="53.25" customHeight="1" x14ac:dyDescent="0.25">
      <c r="A4" s="40" t="s">
        <v>34</v>
      </c>
      <c r="B4" s="40" t="s">
        <v>56</v>
      </c>
      <c r="C4" s="39"/>
      <c r="D4" s="38"/>
      <c r="E4" s="38"/>
    </row>
    <row r="5" spans="1:7" x14ac:dyDescent="0.25">
      <c r="A5" s="27" t="s">
        <v>28</v>
      </c>
      <c r="B5" s="27">
        <v>3709</v>
      </c>
      <c r="C5" s="27"/>
    </row>
    <row r="6" spans="1:7" x14ac:dyDescent="0.25">
      <c r="A6" s="27" t="s">
        <v>29</v>
      </c>
      <c r="B6" s="27" t="s">
        <v>36</v>
      </c>
      <c r="C6" s="27"/>
    </row>
    <row r="7" spans="1:7" x14ac:dyDescent="0.25">
      <c r="A7" s="27"/>
      <c r="B7" s="27"/>
      <c r="C7" s="27"/>
    </row>
    <row r="8" spans="1:7" s="30" customFormat="1" ht="48" x14ac:dyDescent="0.25">
      <c r="A8" s="29"/>
      <c r="B8" s="34" t="s">
        <v>25</v>
      </c>
      <c r="C8" s="35" t="s">
        <v>32</v>
      </c>
      <c r="D8" s="35" t="s">
        <v>44</v>
      </c>
      <c r="E8" s="35" t="s">
        <v>43</v>
      </c>
      <c r="F8" s="35" t="s">
        <v>46</v>
      </c>
      <c r="G8" s="35" t="s">
        <v>4</v>
      </c>
    </row>
    <row r="9" spans="1:7" s="18" customFormat="1" x14ac:dyDescent="0.25">
      <c r="A9" s="31" t="s">
        <v>0</v>
      </c>
      <c r="B9" s="32" t="str">
        <f>+PUNTAJE!B5</f>
        <v>CONSORCIO HMB</v>
      </c>
      <c r="C9" s="33">
        <v>388666772</v>
      </c>
      <c r="D9" s="33">
        <v>62056039</v>
      </c>
      <c r="E9" s="33">
        <f>+C9-D9</f>
        <v>326610733</v>
      </c>
      <c r="F9" s="42" t="s">
        <v>58</v>
      </c>
      <c r="G9" s="15">
        <f>100-((B18-E9)/B18)*100</f>
        <v>98.866666529036848</v>
      </c>
    </row>
    <row r="10" spans="1:7" s="18" customFormat="1" ht="30" x14ac:dyDescent="0.25">
      <c r="A10" s="31" t="s">
        <v>1</v>
      </c>
      <c r="B10" s="32" t="str">
        <f>+PUNTAJE!B6</f>
        <v>CONSORCIO INTER - URBANISMO PASTO.</v>
      </c>
      <c r="C10" s="33">
        <v>398855862</v>
      </c>
      <c r="D10" s="33">
        <v>63682869</v>
      </c>
      <c r="E10" s="33">
        <f t="shared" ref="E10:E11" si="0">+C10-D10</f>
        <v>335172993</v>
      </c>
      <c r="F10" s="42" t="s">
        <v>59</v>
      </c>
      <c r="G10" s="15">
        <f>100+((B18-E10)/B18)*100</f>
        <v>98.541495485789198</v>
      </c>
    </row>
    <row r="11" spans="1:7" s="18" customFormat="1" x14ac:dyDescent="0.25">
      <c r="A11" s="31" t="s">
        <v>27</v>
      </c>
      <c r="B11" s="32" t="str">
        <f>+PUNTAJE!B7</f>
        <v>CONSORCIO PIH</v>
      </c>
      <c r="C11" s="33">
        <v>391843838</v>
      </c>
      <c r="D11" s="33">
        <v>62563302</v>
      </c>
      <c r="E11" s="33">
        <f t="shared" si="0"/>
        <v>329280536</v>
      </c>
      <c r="F11" s="42" t="s">
        <v>58</v>
      </c>
      <c r="G11" s="15">
        <f>100-((B18-E11)/B18)*100</f>
        <v>99.67482895675235</v>
      </c>
    </row>
    <row r="12" spans="1:7" s="18" customFormat="1" x14ac:dyDescent="0.25">
      <c r="A12" s="47" t="s">
        <v>47</v>
      </c>
      <c r="B12" s="43"/>
      <c r="C12" s="44"/>
      <c r="D12" s="44"/>
      <c r="E12" s="44"/>
      <c r="F12" s="45"/>
      <c r="G12" s="46"/>
    </row>
    <row r="14" spans="1:7" x14ac:dyDescent="0.25">
      <c r="A14" s="20" t="s">
        <v>37</v>
      </c>
    </row>
    <row r="15" spans="1:7" x14ac:dyDescent="0.25">
      <c r="A15" s="17" t="s">
        <v>38</v>
      </c>
      <c r="B15" s="17" t="s">
        <v>39</v>
      </c>
    </row>
    <row r="16" spans="1:7" s="18" customFormat="1" ht="47.25" customHeight="1" x14ac:dyDescent="0.25">
      <c r="A16" s="15" t="s">
        <v>41</v>
      </c>
      <c r="B16" s="130" t="s">
        <v>40</v>
      </c>
      <c r="C16" s="130"/>
      <c r="D16" s="130"/>
    </row>
    <row r="17" spans="1:4" x14ac:dyDescent="0.25">
      <c r="A17" s="16" t="s">
        <v>42</v>
      </c>
      <c r="B17" s="131" t="s">
        <v>57</v>
      </c>
      <c r="C17" s="131"/>
      <c r="D17" s="131"/>
    </row>
    <row r="18" spans="1:4" x14ac:dyDescent="0.25">
      <c r="A18" s="41" t="s">
        <v>45</v>
      </c>
      <c r="B18" s="132">
        <f>+(E9+E10+E11)/3</f>
        <v>330354754</v>
      </c>
      <c r="C18" s="132"/>
      <c r="D18" s="132"/>
    </row>
  </sheetData>
  <mergeCells count="4">
    <mergeCell ref="A1:C1"/>
    <mergeCell ref="B16:D16"/>
    <mergeCell ref="B17:D17"/>
    <mergeCell ref="B18:D18"/>
  </mergeCells>
  <hyperlinks>
    <hyperlink ref="A2" r:id="rId1" xr:uid="{5A0CF317-A94E-4EFD-AC05-819947A4B796}"/>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09E12-4457-4D84-812B-66DDAAB6BB44}">
  <dimension ref="A1:H49"/>
  <sheetViews>
    <sheetView tabSelected="1" zoomScale="80" zoomScaleNormal="80" workbookViewId="0">
      <selection activeCell="A48" sqref="A48:D48"/>
    </sheetView>
  </sheetViews>
  <sheetFormatPr baseColWidth="10" defaultRowHeight="15" x14ac:dyDescent="0.25"/>
  <cols>
    <col min="1" max="1" width="11.28515625" bestFit="1" customWidth="1"/>
    <col min="2" max="2" width="59.5703125" customWidth="1"/>
    <col min="3" max="3" width="11.7109375" customWidth="1"/>
    <col min="4" max="4" width="23" customWidth="1"/>
    <col min="5" max="5" width="14.140625" bestFit="1" customWidth="1"/>
    <col min="6" max="7" width="14.42578125" bestFit="1" customWidth="1"/>
    <col min="8" max="8" width="16.140625" customWidth="1"/>
  </cols>
  <sheetData>
    <row r="1" spans="1:8" x14ac:dyDescent="0.25">
      <c r="A1" s="117" t="s">
        <v>84</v>
      </c>
      <c r="B1" s="117"/>
      <c r="C1" s="117"/>
      <c r="D1" s="117"/>
      <c r="E1" s="117"/>
    </row>
    <row r="2" spans="1:8" ht="15.75" thickBot="1" x14ac:dyDescent="0.3"/>
    <row r="3" spans="1:8" ht="23.45" customHeight="1" x14ac:dyDescent="0.25">
      <c r="A3" s="185" t="s">
        <v>25</v>
      </c>
      <c r="B3" s="186"/>
      <c r="C3" s="189" t="s">
        <v>52</v>
      </c>
      <c r="D3" s="189"/>
      <c r="E3" s="189"/>
      <c r="F3" s="189"/>
      <c r="G3" s="189"/>
      <c r="H3" s="190"/>
    </row>
    <row r="4" spans="1:8" ht="15.75" thickBot="1" x14ac:dyDescent="0.3">
      <c r="A4" s="187"/>
      <c r="B4" s="188"/>
      <c r="C4" s="191"/>
      <c r="D4" s="191"/>
      <c r="E4" s="191"/>
      <c r="F4" s="191"/>
      <c r="G4" s="191"/>
      <c r="H4" s="192"/>
    </row>
    <row r="5" spans="1:8" ht="11.25" customHeight="1" thickBot="1" x14ac:dyDescent="0.3">
      <c r="A5" s="53"/>
      <c r="B5" s="53"/>
      <c r="C5" s="54"/>
      <c r="D5" s="54"/>
      <c r="E5" s="54"/>
      <c r="F5" s="54"/>
      <c r="G5" s="54"/>
      <c r="H5" s="54"/>
    </row>
    <row r="6" spans="1:8" ht="18.75" x14ac:dyDescent="0.25">
      <c r="A6" s="173" t="s">
        <v>60</v>
      </c>
      <c r="B6" s="174"/>
      <c r="C6" s="174"/>
      <c r="D6" s="174"/>
      <c r="E6" s="174"/>
      <c r="F6" s="174"/>
      <c r="G6" s="174"/>
      <c r="H6" s="175"/>
    </row>
    <row r="7" spans="1:8" ht="25.5" x14ac:dyDescent="0.25">
      <c r="A7" s="55" t="s">
        <v>61</v>
      </c>
      <c r="B7" s="56" t="s">
        <v>62</v>
      </c>
      <c r="C7" s="56" t="s">
        <v>63</v>
      </c>
      <c r="D7" s="57" t="s">
        <v>64</v>
      </c>
      <c r="E7" s="56" t="s">
        <v>65</v>
      </c>
      <c r="F7" s="56" t="s">
        <v>66</v>
      </c>
      <c r="G7" s="56" t="s">
        <v>67</v>
      </c>
      <c r="H7" s="58" t="s">
        <v>68</v>
      </c>
    </row>
    <row r="8" spans="1:8" ht="25.5" x14ac:dyDescent="0.25">
      <c r="A8" s="59">
        <v>1</v>
      </c>
      <c r="B8" s="60" t="s">
        <v>69</v>
      </c>
      <c r="C8" s="61">
        <v>1100</v>
      </c>
      <c r="D8" s="62">
        <v>0.5</v>
      </c>
      <c r="E8" s="61">
        <f>+D8*C8</f>
        <v>550</v>
      </c>
      <c r="F8" s="61" t="s">
        <v>62</v>
      </c>
      <c r="G8" s="63" t="s">
        <v>70</v>
      </c>
      <c r="H8" s="64" t="s">
        <v>71</v>
      </c>
    </row>
    <row r="9" spans="1:8" ht="75" x14ac:dyDescent="0.25">
      <c r="A9" s="65">
        <v>2</v>
      </c>
      <c r="B9" s="66" t="s">
        <v>72</v>
      </c>
      <c r="C9" s="67">
        <v>1552.5</v>
      </c>
      <c r="D9" s="68">
        <v>1</v>
      </c>
      <c r="E9" s="67">
        <f>+D9*C9</f>
        <v>1552.5</v>
      </c>
      <c r="F9" s="69" t="s">
        <v>70</v>
      </c>
      <c r="G9" s="70" t="s">
        <v>73</v>
      </c>
      <c r="H9" s="71" t="s">
        <v>74</v>
      </c>
    </row>
    <row r="10" spans="1:8" s="73" customFormat="1" ht="18.75" x14ac:dyDescent="0.3">
      <c r="A10" s="176" t="s">
        <v>75</v>
      </c>
      <c r="B10" s="177"/>
      <c r="C10" s="177"/>
      <c r="D10" s="177"/>
      <c r="E10" s="72">
        <f>SUM(E8:E9)</f>
        <v>2102.5</v>
      </c>
      <c r="F10" s="178"/>
      <c r="G10" s="178"/>
      <c r="H10" s="179"/>
    </row>
    <row r="11" spans="1:8" s="73" customFormat="1" ht="19.5" thickBot="1" x14ac:dyDescent="0.35">
      <c r="A11" s="182" t="s">
        <v>4</v>
      </c>
      <c r="B11" s="183"/>
      <c r="C11" s="184" t="s">
        <v>76</v>
      </c>
      <c r="D11" s="184"/>
      <c r="E11" s="74">
        <v>39</v>
      </c>
      <c r="F11" s="180"/>
      <c r="G11" s="180"/>
      <c r="H11" s="181"/>
    </row>
    <row r="12" spans="1:8" s="73" customFormat="1" ht="13.5" customHeight="1" thickBot="1" x14ac:dyDescent="0.35">
      <c r="A12" s="75"/>
      <c r="B12" s="75"/>
      <c r="C12" s="76"/>
      <c r="D12" s="76"/>
      <c r="E12" s="77"/>
      <c r="F12" s="78"/>
      <c r="G12" s="78"/>
      <c r="H12" s="78"/>
    </row>
    <row r="13" spans="1:8" s="73" customFormat="1" ht="18.75" x14ac:dyDescent="0.3">
      <c r="A13" s="173" t="s">
        <v>77</v>
      </c>
      <c r="B13" s="174"/>
      <c r="C13" s="174"/>
      <c r="D13" s="174"/>
      <c r="E13" s="174"/>
      <c r="F13" s="174"/>
      <c r="G13" s="174"/>
      <c r="H13" s="175"/>
    </row>
    <row r="14" spans="1:8" ht="25.5" x14ac:dyDescent="0.25">
      <c r="A14" s="55" t="s">
        <v>61</v>
      </c>
      <c r="B14" s="56" t="s">
        <v>62</v>
      </c>
      <c r="C14" s="56" t="s">
        <v>63</v>
      </c>
      <c r="D14" s="57" t="s">
        <v>64</v>
      </c>
      <c r="E14" s="56" t="s">
        <v>65</v>
      </c>
      <c r="F14" s="56" t="s">
        <v>66</v>
      </c>
      <c r="G14" s="56" t="s">
        <v>67</v>
      </c>
      <c r="H14" s="58" t="s">
        <v>68</v>
      </c>
    </row>
    <row r="15" spans="1:8" ht="90" x14ac:dyDescent="0.25">
      <c r="A15" s="59">
        <v>1</v>
      </c>
      <c r="B15" s="60" t="s">
        <v>111</v>
      </c>
      <c r="C15" s="61">
        <v>23535.08</v>
      </c>
      <c r="D15" s="62">
        <v>1</v>
      </c>
      <c r="E15" s="61">
        <f>+D15*C15</f>
        <v>23535.08</v>
      </c>
      <c r="F15" s="61" t="s">
        <v>70</v>
      </c>
      <c r="G15" s="79" t="s">
        <v>78</v>
      </c>
      <c r="H15" s="64" t="s">
        <v>79</v>
      </c>
    </row>
    <row r="16" spans="1:8" ht="45" x14ac:dyDescent="0.25">
      <c r="A16" s="65">
        <v>2</v>
      </c>
      <c r="B16" s="66" t="s">
        <v>80</v>
      </c>
      <c r="C16" s="67">
        <v>13249.36</v>
      </c>
      <c r="D16" s="68">
        <v>1</v>
      </c>
      <c r="E16" s="67">
        <f>+D16*C16</f>
        <v>13249.36</v>
      </c>
      <c r="F16" s="67" t="s">
        <v>70</v>
      </c>
      <c r="G16" s="70" t="s">
        <v>81</v>
      </c>
      <c r="H16" s="71" t="s">
        <v>82</v>
      </c>
    </row>
    <row r="17" spans="1:8" s="73" customFormat="1" ht="18.75" x14ac:dyDescent="0.3">
      <c r="A17" s="176" t="s">
        <v>75</v>
      </c>
      <c r="B17" s="177"/>
      <c r="C17" s="177"/>
      <c r="D17" s="177"/>
      <c r="E17" s="72">
        <f>SUM(E15:E16)</f>
        <v>36784.44</v>
      </c>
      <c r="F17" s="178"/>
      <c r="G17" s="178"/>
      <c r="H17" s="179"/>
    </row>
    <row r="18" spans="1:8" s="73" customFormat="1" ht="19.5" thickBot="1" x14ac:dyDescent="0.35">
      <c r="A18" s="182" t="s">
        <v>4</v>
      </c>
      <c r="B18" s="183"/>
      <c r="C18" s="184" t="s">
        <v>83</v>
      </c>
      <c r="D18" s="184"/>
      <c r="E18" s="74">
        <v>39</v>
      </c>
      <c r="F18" s="180"/>
      <c r="G18" s="180"/>
      <c r="H18" s="181"/>
    </row>
    <row r="19" spans="1:8" s="73" customFormat="1" ht="19.5" thickBot="1" x14ac:dyDescent="0.35">
      <c r="A19" s="75"/>
      <c r="B19" s="75"/>
      <c r="C19" s="76"/>
      <c r="D19" s="76"/>
      <c r="E19" s="77"/>
      <c r="F19" s="78"/>
      <c r="G19" s="78"/>
      <c r="H19" s="78"/>
    </row>
    <row r="20" spans="1:8" s="73" customFormat="1" ht="18.75" x14ac:dyDescent="0.3">
      <c r="A20" s="165" t="s">
        <v>25</v>
      </c>
      <c r="B20" s="166"/>
      <c r="C20" s="169" t="s">
        <v>85</v>
      </c>
      <c r="D20" s="169"/>
      <c r="E20" s="169"/>
      <c r="F20" s="169"/>
      <c r="G20" s="169"/>
      <c r="H20" s="170"/>
    </row>
    <row r="21" spans="1:8" ht="15.75" thickBot="1" x14ac:dyDescent="0.3">
      <c r="A21" s="167"/>
      <c r="B21" s="168"/>
      <c r="C21" s="171"/>
      <c r="D21" s="171"/>
      <c r="E21" s="171"/>
      <c r="F21" s="171"/>
      <c r="G21" s="171"/>
      <c r="H21" s="172"/>
    </row>
    <row r="22" spans="1:8" ht="32.25" thickBot="1" x14ac:dyDescent="0.3">
      <c r="A22" s="53"/>
      <c r="B22" s="53"/>
      <c r="C22" s="54"/>
      <c r="D22" s="54"/>
      <c r="E22" s="54"/>
      <c r="F22" s="54"/>
      <c r="G22" s="54"/>
      <c r="H22" s="54"/>
    </row>
    <row r="23" spans="1:8" ht="18.75" x14ac:dyDescent="0.25">
      <c r="A23" s="145" t="s">
        <v>60</v>
      </c>
      <c r="B23" s="146"/>
      <c r="C23" s="146"/>
      <c r="D23" s="146"/>
      <c r="E23" s="146"/>
      <c r="F23" s="146"/>
      <c r="G23" s="146"/>
      <c r="H23" s="147"/>
    </row>
    <row r="24" spans="1:8" ht="25.5" x14ac:dyDescent="0.25">
      <c r="A24" s="80" t="s">
        <v>61</v>
      </c>
      <c r="B24" s="81" t="s">
        <v>62</v>
      </c>
      <c r="C24" s="81" t="s">
        <v>63</v>
      </c>
      <c r="D24" s="82" t="s">
        <v>64</v>
      </c>
      <c r="E24" s="81" t="s">
        <v>65</v>
      </c>
      <c r="F24" s="81" t="s">
        <v>66</v>
      </c>
      <c r="G24" s="81" t="s">
        <v>67</v>
      </c>
      <c r="H24" s="83" t="s">
        <v>68</v>
      </c>
    </row>
    <row r="25" spans="1:8" ht="75" customHeight="1" x14ac:dyDescent="0.25">
      <c r="A25" s="84">
        <v>1</v>
      </c>
      <c r="B25" s="85" t="s">
        <v>112</v>
      </c>
      <c r="C25" s="86">
        <v>9900.16</v>
      </c>
      <c r="D25" s="86">
        <v>0.5</v>
      </c>
      <c r="E25" s="86">
        <f>+D25*C25</f>
        <v>4950.08</v>
      </c>
      <c r="F25" s="87" t="s">
        <v>70</v>
      </c>
      <c r="G25" s="88" t="s">
        <v>113</v>
      </c>
      <c r="H25" s="89" t="s">
        <v>86</v>
      </c>
    </row>
    <row r="26" spans="1:8" ht="197.25" customHeight="1" x14ac:dyDescent="0.25">
      <c r="A26" s="90">
        <v>2</v>
      </c>
      <c r="B26" s="91" t="s">
        <v>114</v>
      </c>
      <c r="C26" s="92">
        <v>9572.82</v>
      </c>
      <c r="D26" s="86">
        <v>0.5</v>
      </c>
      <c r="E26" s="92">
        <f>+D26*C26</f>
        <v>4786.41</v>
      </c>
      <c r="F26" s="193" t="s">
        <v>70</v>
      </c>
      <c r="G26" s="93" t="s">
        <v>62</v>
      </c>
      <c r="H26" s="89" t="s">
        <v>115</v>
      </c>
    </row>
    <row r="27" spans="1:8" ht="18.75" x14ac:dyDescent="0.3">
      <c r="A27" s="148" t="s">
        <v>75</v>
      </c>
      <c r="B27" s="149"/>
      <c r="C27" s="149"/>
      <c r="D27" s="149"/>
      <c r="E27" s="94">
        <f>SUM(E25:E26)</f>
        <v>9736.49</v>
      </c>
      <c r="F27" s="150"/>
      <c r="G27" s="150"/>
      <c r="H27" s="151"/>
    </row>
    <row r="28" spans="1:8" ht="19.5" thickBot="1" x14ac:dyDescent="0.3">
      <c r="A28" s="154" t="s">
        <v>4</v>
      </c>
      <c r="B28" s="155"/>
      <c r="C28" s="156" t="s">
        <v>76</v>
      </c>
      <c r="D28" s="156"/>
      <c r="E28" s="95">
        <v>39</v>
      </c>
      <c r="F28" s="152"/>
      <c r="G28" s="152"/>
      <c r="H28" s="153"/>
    </row>
    <row r="29" spans="1:8" ht="19.5" thickBot="1" x14ac:dyDescent="0.3">
      <c r="A29" s="75"/>
      <c r="B29" s="75"/>
      <c r="C29" s="76"/>
      <c r="D29" s="76"/>
      <c r="E29" s="77"/>
      <c r="F29" s="78"/>
      <c r="G29" s="78"/>
      <c r="H29" s="78"/>
    </row>
    <row r="30" spans="1:8" ht="18.75" x14ac:dyDescent="0.25">
      <c r="A30" s="145" t="s">
        <v>77</v>
      </c>
      <c r="B30" s="146"/>
      <c r="C30" s="146"/>
      <c r="D30" s="146"/>
      <c r="E30" s="146"/>
      <c r="F30" s="146"/>
      <c r="G30" s="146"/>
      <c r="H30" s="147"/>
    </row>
    <row r="31" spans="1:8" ht="25.5" x14ac:dyDescent="0.25">
      <c r="A31" s="80" t="s">
        <v>61</v>
      </c>
      <c r="B31" s="81" t="s">
        <v>62</v>
      </c>
      <c r="C31" s="81" t="s">
        <v>63</v>
      </c>
      <c r="D31" s="82" t="s">
        <v>64</v>
      </c>
      <c r="E31" s="81" t="s">
        <v>65</v>
      </c>
      <c r="F31" s="81" t="s">
        <v>66</v>
      </c>
      <c r="G31" s="81" t="s">
        <v>67</v>
      </c>
      <c r="H31" s="83" t="s">
        <v>68</v>
      </c>
    </row>
    <row r="32" spans="1:8" ht="150.75" customHeight="1" x14ac:dyDescent="0.25">
      <c r="A32" s="84">
        <v>1</v>
      </c>
      <c r="B32" s="85" t="s">
        <v>116</v>
      </c>
      <c r="C32" s="86">
        <v>115707</v>
      </c>
      <c r="D32" s="96">
        <v>1</v>
      </c>
      <c r="E32" s="86">
        <f>+D32*C32</f>
        <v>115707</v>
      </c>
      <c r="F32" s="86" t="s">
        <v>70</v>
      </c>
      <c r="G32" s="88" t="s">
        <v>87</v>
      </c>
      <c r="H32" s="89" t="s">
        <v>88</v>
      </c>
    </row>
    <row r="33" spans="1:8" ht="18.75" x14ac:dyDescent="0.3">
      <c r="A33" s="148" t="s">
        <v>75</v>
      </c>
      <c r="B33" s="149"/>
      <c r="C33" s="149"/>
      <c r="D33" s="149"/>
      <c r="E33" s="94">
        <f>SUM(E32:E32)</f>
        <v>115707</v>
      </c>
      <c r="F33" s="150"/>
      <c r="G33" s="150"/>
      <c r="H33" s="151"/>
    </row>
    <row r="34" spans="1:8" ht="19.5" thickBot="1" x14ac:dyDescent="0.3">
      <c r="A34" s="154" t="s">
        <v>4</v>
      </c>
      <c r="B34" s="155"/>
      <c r="C34" s="156" t="s">
        <v>83</v>
      </c>
      <c r="D34" s="156"/>
      <c r="E34" s="95">
        <v>39</v>
      </c>
      <c r="F34" s="152"/>
      <c r="G34" s="152"/>
      <c r="H34" s="153"/>
    </row>
    <row r="35" spans="1:8" ht="15.75" thickBot="1" x14ac:dyDescent="0.3"/>
    <row r="36" spans="1:8" x14ac:dyDescent="0.25">
      <c r="A36" s="157" t="s">
        <v>25</v>
      </c>
      <c r="B36" s="158"/>
      <c r="C36" s="161" t="s">
        <v>53</v>
      </c>
      <c r="D36" s="161"/>
      <c r="E36" s="161"/>
      <c r="F36" s="161"/>
      <c r="G36" s="161"/>
      <c r="H36" s="162"/>
    </row>
    <row r="37" spans="1:8" ht="15.75" thickBot="1" x14ac:dyDescent="0.3">
      <c r="A37" s="159"/>
      <c r="B37" s="160"/>
      <c r="C37" s="163"/>
      <c r="D37" s="163"/>
      <c r="E37" s="163"/>
      <c r="F37" s="163"/>
      <c r="G37" s="163"/>
      <c r="H37" s="164"/>
    </row>
    <row r="38" spans="1:8" ht="32.25" thickBot="1" x14ac:dyDescent="0.3">
      <c r="A38" s="53"/>
      <c r="B38" s="53"/>
      <c r="C38" s="54"/>
      <c r="D38" s="54"/>
      <c r="E38" s="54"/>
      <c r="F38" s="54"/>
      <c r="G38" s="54"/>
      <c r="H38" s="54"/>
    </row>
    <row r="39" spans="1:8" ht="18.75" x14ac:dyDescent="0.25">
      <c r="A39" s="142" t="s">
        <v>60</v>
      </c>
      <c r="B39" s="143"/>
      <c r="C39" s="143"/>
      <c r="D39" s="143"/>
      <c r="E39" s="143"/>
      <c r="F39" s="143"/>
      <c r="G39" s="143"/>
      <c r="H39" s="144"/>
    </row>
    <row r="40" spans="1:8" ht="25.5" x14ac:dyDescent="0.25">
      <c r="A40" s="97" t="s">
        <v>61</v>
      </c>
      <c r="B40" s="98" t="s">
        <v>62</v>
      </c>
      <c r="C40" s="98" t="s">
        <v>63</v>
      </c>
      <c r="D40" s="99" t="s">
        <v>64</v>
      </c>
      <c r="E40" s="98" t="s">
        <v>65</v>
      </c>
      <c r="F40" s="98" t="s">
        <v>66</v>
      </c>
      <c r="G40" s="98" t="s">
        <v>67</v>
      </c>
      <c r="H40" s="100" t="s">
        <v>68</v>
      </c>
    </row>
    <row r="41" spans="1:8" ht="38.25" x14ac:dyDescent="0.25">
      <c r="A41" s="101">
        <v>1</v>
      </c>
      <c r="B41" s="102" t="s">
        <v>89</v>
      </c>
      <c r="C41" s="103">
        <v>11914</v>
      </c>
      <c r="D41" s="104">
        <v>1</v>
      </c>
      <c r="E41" s="103">
        <f>+D41*C41</f>
        <v>11914</v>
      </c>
      <c r="F41" s="103" t="s">
        <v>70</v>
      </c>
      <c r="G41" s="105" t="s">
        <v>87</v>
      </c>
      <c r="H41" s="106" t="s">
        <v>90</v>
      </c>
    </row>
    <row r="42" spans="1:8" ht="18.75" x14ac:dyDescent="0.3">
      <c r="A42" s="133" t="s">
        <v>75</v>
      </c>
      <c r="B42" s="134"/>
      <c r="C42" s="134"/>
      <c r="D42" s="134"/>
      <c r="E42" s="107">
        <f>SUM(E41:E41)</f>
        <v>11914</v>
      </c>
      <c r="F42" s="135"/>
      <c r="G42" s="135"/>
      <c r="H42" s="136"/>
    </row>
    <row r="43" spans="1:8" ht="19.5" thickBot="1" x14ac:dyDescent="0.3">
      <c r="A43" s="139" t="s">
        <v>4</v>
      </c>
      <c r="B43" s="140"/>
      <c r="C43" s="141" t="s">
        <v>76</v>
      </c>
      <c r="D43" s="141"/>
      <c r="E43" s="108">
        <v>39</v>
      </c>
      <c r="F43" s="137"/>
      <c r="G43" s="137"/>
      <c r="H43" s="138"/>
    </row>
    <row r="44" spans="1:8" ht="19.5" thickBot="1" x14ac:dyDescent="0.3">
      <c r="A44" s="75"/>
      <c r="B44" s="75"/>
      <c r="C44" s="76"/>
      <c r="D44" s="76"/>
      <c r="E44" s="77"/>
      <c r="F44" s="78"/>
      <c r="G44" s="78"/>
      <c r="H44" s="78"/>
    </row>
    <row r="45" spans="1:8" ht="18.75" x14ac:dyDescent="0.25">
      <c r="A45" s="142" t="s">
        <v>77</v>
      </c>
      <c r="B45" s="143"/>
      <c r="C45" s="143"/>
      <c r="D45" s="143"/>
      <c r="E45" s="143"/>
      <c r="F45" s="143"/>
      <c r="G45" s="143"/>
      <c r="H45" s="144"/>
    </row>
    <row r="46" spans="1:8" ht="25.5" x14ac:dyDescent="0.25">
      <c r="A46" s="97" t="s">
        <v>61</v>
      </c>
      <c r="B46" s="98" t="s">
        <v>62</v>
      </c>
      <c r="C46" s="98" t="s">
        <v>63</v>
      </c>
      <c r="D46" s="99" t="s">
        <v>64</v>
      </c>
      <c r="E46" s="98" t="s">
        <v>65</v>
      </c>
      <c r="F46" s="98" t="s">
        <v>66</v>
      </c>
      <c r="G46" s="98" t="s">
        <v>67</v>
      </c>
      <c r="H46" s="100" t="s">
        <v>68</v>
      </c>
    </row>
    <row r="47" spans="1:8" ht="65.25" customHeight="1" x14ac:dyDescent="0.25">
      <c r="A47" s="101">
        <v>1</v>
      </c>
      <c r="B47" s="102" t="s">
        <v>91</v>
      </c>
      <c r="C47" s="103">
        <v>45245</v>
      </c>
      <c r="D47" s="104">
        <v>0.7</v>
      </c>
      <c r="E47" s="103">
        <f>+D47*C47</f>
        <v>31671.499999999996</v>
      </c>
      <c r="F47" s="103" t="s">
        <v>70</v>
      </c>
      <c r="G47" s="105" t="s">
        <v>87</v>
      </c>
      <c r="H47" s="106" t="s">
        <v>92</v>
      </c>
    </row>
    <row r="48" spans="1:8" ht="18.75" x14ac:dyDescent="0.3">
      <c r="A48" s="133" t="s">
        <v>75</v>
      </c>
      <c r="B48" s="134"/>
      <c r="C48" s="134"/>
      <c r="D48" s="134"/>
      <c r="E48" s="107">
        <f>SUM(E47:E47)</f>
        <v>31671.499999999996</v>
      </c>
      <c r="F48" s="135"/>
      <c r="G48" s="135"/>
      <c r="H48" s="136"/>
    </row>
    <row r="49" spans="1:8" ht="19.5" thickBot="1" x14ac:dyDescent="0.3">
      <c r="A49" s="139" t="s">
        <v>4</v>
      </c>
      <c r="B49" s="140"/>
      <c r="C49" s="141" t="s">
        <v>83</v>
      </c>
      <c r="D49" s="141"/>
      <c r="E49" s="108">
        <v>39</v>
      </c>
      <c r="F49" s="137"/>
      <c r="G49" s="137"/>
      <c r="H49" s="138"/>
    </row>
  </sheetData>
  <mergeCells count="37">
    <mergeCell ref="C3:H4"/>
    <mergeCell ref="A6:H6"/>
    <mergeCell ref="A10:D10"/>
    <mergeCell ref="F10:H11"/>
    <mergeCell ref="A11:B11"/>
    <mergeCell ref="C11:D11"/>
    <mergeCell ref="A36:B37"/>
    <mergeCell ref="C36:H37"/>
    <mergeCell ref="A1:E1"/>
    <mergeCell ref="A20:B21"/>
    <mergeCell ref="C20:H21"/>
    <mergeCell ref="A27:D27"/>
    <mergeCell ref="F27:H28"/>
    <mergeCell ref="A28:B28"/>
    <mergeCell ref="C28:D28"/>
    <mergeCell ref="A23:H23"/>
    <mergeCell ref="A13:H13"/>
    <mergeCell ref="A17:D17"/>
    <mergeCell ref="F17:H18"/>
    <mergeCell ref="A18:B18"/>
    <mergeCell ref="C18:D18"/>
    <mergeCell ref="A3:B4"/>
    <mergeCell ref="A30:H30"/>
    <mergeCell ref="A33:D33"/>
    <mergeCell ref="F33:H34"/>
    <mergeCell ref="A34:B34"/>
    <mergeCell ref="C34:D34"/>
    <mergeCell ref="A48:D48"/>
    <mergeCell ref="F48:H49"/>
    <mergeCell ref="A49:B49"/>
    <mergeCell ref="C49:D49"/>
    <mergeCell ref="A39:H39"/>
    <mergeCell ref="A42:D42"/>
    <mergeCell ref="F42:H43"/>
    <mergeCell ref="A43:B43"/>
    <mergeCell ref="C43:D43"/>
    <mergeCell ref="A45:H4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1449B-ACC6-40D4-860C-0176B57A29DD}">
  <dimension ref="A1:F6"/>
  <sheetViews>
    <sheetView topLeftCell="B1" workbookViewId="0">
      <selection activeCell="C5" sqref="C5"/>
    </sheetView>
  </sheetViews>
  <sheetFormatPr baseColWidth="10" defaultRowHeight="15" x14ac:dyDescent="0.25"/>
  <cols>
    <col min="1" max="1" width="26" customWidth="1"/>
    <col min="2" max="2" width="24.85546875" customWidth="1"/>
    <col min="3" max="4" width="17.28515625" customWidth="1"/>
    <col min="5" max="5" width="17.5703125" customWidth="1"/>
    <col min="6" max="6" width="38.140625" customWidth="1"/>
  </cols>
  <sheetData>
    <row r="1" spans="1:6" x14ac:dyDescent="0.25">
      <c r="A1" s="117" t="s">
        <v>17</v>
      </c>
      <c r="B1" s="117"/>
      <c r="C1" s="117"/>
      <c r="D1" s="117"/>
      <c r="E1" s="117"/>
    </row>
    <row r="3" spans="1:6" s="5" customFormat="1" ht="78.75" x14ac:dyDescent="0.25">
      <c r="B3" s="3" t="s">
        <v>3</v>
      </c>
      <c r="C3" s="12" t="s">
        <v>18</v>
      </c>
      <c r="D3" s="12" t="s">
        <v>19</v>
      </c>
      <c r="E3" s="4" t="s">
        <v>2</v>
      </c>
      <c r="F3" s="9" t="s">
        <v>26</v>
      </c>
    </row>
    <row r="4" spans="1:6" s="5" customFormat="1" ht="22.5" x14ac:dyDescent="0.25">
      <c r="A4" s="6" t="s">
        <v>0</v>
      </c>
      <c r="B4" s="10" t="str">
        <f>+PUNTAJE!B5</f>
        <v>CONSORCIO HMB</v>
      </c>
      <c r="C4" s="12" t="s">
        <v>93</v>
      </c>
      <c r="D4" s="28" t="s">
        <v>48</v>
      </c>
      <c r="E4" s="9">
        <v>20</v>
      </c>
      <c r="F4" s="10"/>
    </row>
    <row r="5" spans="1:6" s="5" customFormat="1" ht="45" x14ac:dyDescent="0.25">
      <c r="A5" s="6" t="s">
        <v>1</v>
      </c>
      <c r="B5" s="10" t="str">
        <f>+PUNTAJE!B6</f>
        <v>CONSORCIO INTER - URBANISMO PASTO.</v>
      </c>
      <c r="C5" s="12" t="s">
        <v>94</v>
      </c>
      <c r="D5" s="28" t="s">
        <v>48</v>
      </c>
      <c r="E5" s="9">
        <v>20</v>
      </c>
      <c r="F5" s="21"/>
    </row>
    <row r="6" spans="1:6" s="5" customFormat="1" ht="33.75" x14ac:dyDescent="0.25">
      <c r="A6" s="6" t="s">
        <v>27</v>
      </c>
      <c r="B6" s="23" t="str">
        <f>+PUNTAJE!B7</f>
        <v>CONSORCIO PIH</v>
      </c>
      <c r="C6" s="12" t="s">
        <v>95</v>
      </c>
      <c r="D6" s="28" t="s">
        <v>48</v>
      </c>
      <c r="E6" s="25">
        <v>20</v>
      </c>
      <c r="F6" s="21"/>
    </row>
  </sheetData>
  <mergeCells count="1">
    <mergeCell ref="A1:E1"/>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ADAE2-2C8A-4DDE-B95E-539EF748E860}">
  <dimension ref="A1:I6"/>
  <sheetViews>
    <sheetView topLeftCell="D4" workbookViewId="0">
      <selection activeCell="H6" sqref="H6"/>
    </sheetView>
  </sheetViews>
  <sheetFormatPr baseColWidth="10" defaultRowHeight="15" x14ac:dyDescent="0.25"/>
  <cols>
    <col min="1" max="1" width="21.140625" customWidth="1"/>
    <col min="2" max="2" width="23" customWidth="1"/>
    <col min="3" max="3" width="20.5703125" customWidth="1"/>
    <col min="4" max="7" width="17.28515625" customWidth="1"/>
    <col min="8" max="8" width="17.5703125" customWidth="1"/>
    <col min="9" max="9" width="38.140625" customWidth="1"/>
  </cols>
  <sheetData>
    <row r="1" spans="1:9" x14ac:dyDescent="0.25">
      <c r="A1" s="117" t="s">
        <v>20</v>
      </c>
      <c r="B1" s="117"/>
      <c r="C1" s="117"/>
      <c r="D1" s="117"/>
      <c r="E1" s="117"/>
      <c r="F1" s="117"/>
      <c r="G1" s="117"/>
      <c r="H1" s="117"/>
    </row>
    <row r="3" spans="1:9" s="5" customFormat="1" ht="91.5" customHeight="1" x14ac:dyDescent="0.25">
      <c r="B3" s="3" t="s">
        <v>3</v>
      </c>
      <c r="C3" s="12" t="s">
        <v>21</v>
      </c>
      <c r="D3" s="12" t="s">
        <v>22</v>
      </c>
      <c r="E3" s="12" t="s">
        <v>49</v>
      </c>
      <c r="F3" s="12" t="s">
        <v>50</v>
      </c>
      <c r="G3" s="12" t="s">
        <v>23</v>
      </c>
      <c r="H3" s="4" t="s">
        <v>2</v>
      </c>
      <c r="I3" s="9" t="s">
        <v>26</v>
      </c>
    </row>
    <row r="4" spans="1:9" s="5" customFormat="1" ht="87" customHeight="1" x14ac:dyDescent="0.25">
      <c r="A4" s="6" t="s">
        <v>0</v>
      </c>
      <c r="B4" s="10" t="str">
        <f>+PUNTAJE!B5</f>
        <v>CONSORCIO HMB</v>
      </c>
      <c r="C4" s="12" t="s">
        <v>96</v>
      </c>
      <c r="D4" s="109" t="s">
        <v>97</v>
      </c>
      <c r="E4" s="110">
        <v>44074</v>
      </c>
      <c r="F4" s="28" t="s">
        <v>51</v>
      </c>
      <c r="G4" s="28">
        <v>1</v>
      </c>
      <c r="H4" s="9">
        <v>2</v>
      </c>
      <c r="I4" s="10"/>
    </row>
    <row r="5" spans="1:9" s="5" customFormat="1" ht="90" x14ac:dyDescent="0.25">
      <c r="A5" s="6" t="s">
        <v>1</v>
      </c>
      <c r="B5" s="11" t="str">
        <f>+PUNTAJE!B6</f>
        <v>CONSORCIO INTER - URBANISMO PASTO.</v>
      </c>
      <c r="C5" s="12" t="s">
        <v>100</v>
      </c>
      <c r="D5" s="12" t="s">
        <v>98</v>
      </c>
      <c r="E5" s="48">
        <v>43958</v>
      </c>
      <c r="F5" s="28" t="s">
        <v>51</v>
      </c>
      <c r="G5" s="28">
        <v>1</v>
      </c>
      <c r="H5" s="13">
        <v>2</v>
      </c>
      <c r="I5" s="6"/>
    </row>
    <row r="6" spans="1:9" s="5" customFormat="1" ht="67.5" x14ac:dyDescent="0.25">
      <c r="A6" s="6" t="s">
        <v>27</v>
      </c>
      <c r="B6" s="26" t="str">
        <f>+PUNTAJE!B7</f>
        <v>CONSORCIO PIH</v>
      </c>
      <c r="C6" s="12" t="s">
        <v>99</v>
      </c>
      <c r="D6" s="12" t="s">
        <v>101</v>
      </c>
      <c r="E6" s="48">
        <v>43739</v>
      </c>
      <c r="F6" s="52" t="s">
        <v>102</v>
      </c>
      <c r="G6" s="52">
        <v>2</v>
      </c>
      <c r="H6" s="52">
        <v>0</v>
      </c>
      <c r="I6" s="6"/>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PUNTAJE</vt:lpstr>
      <vt:lpstr>CRITERIOS</vt:lpstr>
      <vt:lpstr>COD. ECONOMICAS</vt:lpstr>
      <vt:lpstr>EXP. PONDERABLE</vt:lpstr>
      <vt:lpstr>IND. NACIONAL</vt:lpstr>
      <vt:lpstr>DISCAPACIDAD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Urbano</dc:creator>
  <cp:lastModifiedBy>Mauricio Urbano</cp:lastModifiedBy>
  <dcterms:created xsi:type="dcterms:W3CDTF">2020-08-03T01:02:36Z</dcterms:created>
  <dcterms:modified xsi:type="dcterms:W3CDTF">2020-09-22T00:24:20Z</dcterms:modified>
</cp:coreProperties>
</file>