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7"/>
  <workbookPr defaultThemeVersion="124226"/>
  <bookViews>
    <workbookView xWindow="390" yWindow="555" windowWidth="19815" windowHeight="7365" firstSheet="1" activeTab="1" xr2:uid="{00000000-000D-0000-FFFF-FFFF00000000}"/>
  </bookViews>
  <sheets>
    <sheet name="LISTA MAT" sheetId="2" state="hidden" r:id="rId1"/>
    <sheet name="LISTA MAT (2)" sheetId="4" r:id="rId2"/>
    <sheet name="Sheet1" sheetId="1" state="hidden" r:id="rId3"/>
    <sheet name="Hoja2" sheetId="3" state="hidden" r:id="rId4"/>
  </sheets>
  <definedNames>
    <definedName name="_xlnm._FilterDatabase" localSheetId="0" hidden="1">'LISTA MAT'!$A$4:$AB$112</definedName>
    <definedName name="_xlnm._FilterDatabase" localSheetId="1" hidden="1">'LISTA MAT (2)'!$A$9:$Y$69</definedName>
  </definedNames>
  <calcPr calcId="171026"/>
</workbook>
</file>

<file path=xl/calcChain.xml><?xml version="1.0" encoding="utf-8"?>
<calcChain xmlns="http://schemas.openxmlformats.org/spreadsheetml/2006/main">
  <c r="G56" i="2" l="1"/>
  <c r="G57" i="2"/>
  <c r="G58" i="2"/>
  <c r="G60" i="2"/>
  <c r="G62" i="2"/>
  <c r="E63" i="2"/>
  <c r="D63" i="2"/>
  <c r="G63" i="2"/>
  <c r="G55" i="2"/>
  <c r="G51" i="2"/>
  <c r="G53" i="2"/>
  <c r="G50" i="2"/>
  <c r="G32" i="2"/>
  <c r="G33" i="2"/>
  <c r="G35" i="2"/>
  <c r="G37" i="2"/>
  <c r="G39" i="2"/>
  <c r="G41" i="2"/>
  <c r="G31" i="2"/>
  <c r="G29" i="2"/>
  <c r="G28" i="2"/>
  <c r="E24" i="2"/>
  <c r="G24" i="2"/>
  <c r="E25" i="2"/>
  <c r="G25" i="2"/>
  <c r="E26" i="2"/>
  <c r="G26" i="2"/>
  <c r="G27" i="2"/>
  <c r="G23" i="2"/>
  <c r="G16" i="2"/>
  <c r="G17" i="2"/>
  <c r="G18" i="2"/>
  <c r="G19" i="2"/>
  <c r="G20" i="2"/>
  <c r="G21" i="2"/>
  <c r="G22" i="2"/>
  <c r="G15" i="2"/>
  <c r="D12" i="2"/>
  <c r="G12" i="2"/>
  <c r="D13" i="2"/>
  <c r="G13" i="2"/>
  <c r="G14" i="2"/>
  <c r="G11" i="2"/>
  <c r="G10" i="2"/>
  <c r="G9" i="2"/>
  <c r="G7" i="2"/>
  <c r="G8" i="2"/>
  <c r="G6" i="2"/>
  <c r="G11" i="4"/>
  <c r="G12" i="4"/>
  <c r="G14" i="4"/>
  <c r="D16" i="4"/>
  <c r="G16" i="4"/>
  <c r="D17" i="4"/>
  <c r="G17" i="4"/>
  <c r="G18" i="4"/>
  <c r="G20" i="4"/>
  <c r="G21" i="4"/>
  <c r="G22" i="4"/>
  <c r="G23" i="4"/>
  <c r="G24" i="4"/>
  <c r="G25" i="4"/>
  <c r="G26" i="4"/>
  <c r="E28" i="4"/>
  <c r="G28" i="4"/>
  <c r="E29" i="4"/>
  <c r="G29" i="4"/>
  <c r="E30" i="4"/>
  <c r="G30" i="4"/>
  <c r="G31" i="4"/>
  <c r="G33" i="4"/>
  <c r="G35" i="4"/>
  <c r="G36" i="4"/>
  <c r="G38" i="4"/>
  <c r="G39" i="4"/>
  <c r="G41" i="4"/>
  <c r="G43" i="4"/>
  <c r="G45" i="4"/>
  <c r="E47" i="4"/>
  <c r="D47" i="4"/>
  <c r="G47" i="4"/>
  <c r="E48" i="4"/>
  <c r="D48" i="4"/>
  <c r="G48" i="4"/>
  <c r="G50" i="4"/>
  <c r="G52" i="4"/>
  <c r="G54" i="4"/>
  <c r="G55" i="4"/>
  <c r="G56" i="4"/>
  <c r="G58" i="4"/>
  <c r="G60" i="4"/>
  <c r="E61" i="4"/>
  <c r="D61" i="4"/>
  <c r="G61" i="4"/>
  <c r="G64" i="4"/>
  <c r="J60" i="4"/>
  <c r="K58" i="4"/>
  <c r="K56" i="4"/>
  <c r="J55" i="4"/>
  <c r="J54" i="4"/>
  <c r="N52" i="4"/>
  <c r="N50" i="4"/>
  <c r="S45" i="4"/>
  <c r="R45" i="4"/>
  <c r="P45" i="4"/>
  <c r="O45" i="4"/>
  <c r="N45" i="4"/>
  <c r="M45" i="4"/>
  <c r="S43" i="4"/>
  <c r="R43" i="4"/>
  <c r="O43" i="4"/>
  <c r="N43" i="4"/>
  <c r="M43" i="4"/>
  <c r="L39" i="4"/>
  <c r="O41" i="4"/>
  <c r="N41" i="4"/>
  <c r="K41" i="4"/>
  <c r="J41" i="4"/>
  <c r="O38" i="4"/>
  <c r="N38" i="4"/>
  <c r="M38" i="4"/>
  <c r="L38" i="4"/>
  <c r="J38" i="4"/>
  <c r="O36" i="4"/>
  <c r="N36" i="4"/>
  <c r="M36" i="4"/>
  <c r="L36" i="4"/>
  <c r="J36" i="4"/>
  <c r="S35" i="4"/>
  <c r="R35" i="4"/>
  <c r="Q35" i="4"/>
  <c r="P35" i="4"/>
  <c r="O35" i="4"/>
  <c r="N35" i="4"/>
  <c r="M35" i="4"/>
  <c r="L35" i="4"/>
  <c r="M33" i="4"/>
  <c r="M31" i="4"/>
  <c r="M30" i="4"/>
  <c r="M29" i="4"/>
  <c r="M28" i="4"/>
  <c r="AB26" i="4"/>
  <c r="AA26" i="4"/>
  <c r="K26" i="4"/>
  <c r="AB25" i="4"/>
  <c r="AA25" i="4"/>
  <c r="K25" i="4"/>
  <c r="AB24" i="4"/>
  <c r="AA24" i="4"/>
  <c r="K24" i="4"/>
  <c r="AB23" i="4"/>
  <c r="AA23" i="4"/>
  <c r="K23" i="4"/>
  <c r="AB22" i="4"/>
  <c r="AA22" i="4"/>
  <c r="K22" i="4"/>
  <c r="AB21" i="4"/>
  <c r="AA21" i="4"/>
  <c r="K21" i="4"/>
  <c r="AB20" i="4"/>
  <c r="AA20" i="4"/>
  <c r="K20" i="4"/>
  <c r="K18" i="4"/>
  <c r="N16" i="4"/>
  <c r="M14" i="4"/>
  <c r="L14" i="4"/>
  <c r="K14" i="4"/>
  <c r="J14" i="4"/>
  <c r="M12" i="4"/>
  <c r="L12" i="4"/>
  <c r="K12" i="4"/>
  <c r="J12" i="4"/>
  <c r="Z11" i="4"/>
  <c r="M11" i="4"/>
  <c r="L11" i="4"/>
  <c r="K11" i="4"/>
  <c r="J11" i="4"/>
  <c r="Z9" i="4"/>
  <c r="K17" i="4"/>
  <c r="M16" i="4"/>
  <c r="T43" i="4"/>
  <c r="K16" i="4"/>
  <c r="K47" i="4"/>
  <c r="L16" i="4"/>
  <c r="P36" i="4"/>
  <c r="P38" i="4"/>
  <c r="L47" i="4"/>
  <c r="J61" i="4"/>
  <c r="T45" i="4"/>
  <c r="U45" i="4"/>
  <c r="J16" i="4"/>
  <c r="J47" i="4"/>
  <c r="M8" i="2"/>
  <c r="N8" i="2"/>
  <c r="O8" i="2"/>
  <c r="P8" i="2"/>
  <c r="AG8" i="2"/>
  <c r="M10" i="2"/>
  <c r="N10" i="2"/>
  <c r="O10" i="2"/>
  <c r="P10" i="2"/>
  <c r="AG10" i="2"/>
  <c r="M12" i="2"/>
  <c r="N12" i="2"/>
  <c r="O12" i="2"/>
  <c r="P12" i="2"/>
  <c r="Q12" i="2"/>
  <c r="T12" i="2"/>
  <c r="AG12" i="2"/>
  <c r="N13" i="2"/>
  <c r="AG13" i="2"/>
  <c r="N14" i="2"/>
  <c r="AG14" i="2"/>
  <c r="N16" i="2"/>
  <c r="AG16" i="2"/>
  <c r="N17" i="2"/>
  <c r="AG17" i="2"/>
  <c r="N18" i="2"/>
  <c r="AG18" i="2"/>
  <c r="N19" i="2"/>
  <c r="AG19" i="2"/>
  <c r="N20" i="2"/>
  <c r="AG20" i="2"/>
  <c r="N21" i="2"/>
  <c r="AG21" i="2"/>
  <c r="N22" i="2"/>
  <c r="AG22" i="2"/>
  <c r="P24" i="2"/>
  <c r="AG24" i="2"/>
  <c r="P25" i="2"/>
  <c r="AG25" i="2"/>
  <c r="P26" i="2"/>
  <c r="AG26" i="2"/>
  <c r="P27" i="2"/>
  <c r="AG27" i="2"/>
  <c r="P29" i="2"/>
  <c r="AG29" i="2"/>
  <c r="AG30" i="2"/>
  <c r="AG31" i="2"/>
  <c r="O32" i="2"/>
  <c r="P32" i="2"/>
  <c r="Q32" i="2"/>
  <c r="R32" i="2"/>
  <c r="S32" i="2"/>
  <c r="T32" i="2"/>
  <c r="U32" i="2"/>
  <c r="V32" i="2"/>
  <c r="AG32" i="2"/>
  <c r="M33" i="2"/>
  <c r="O33" i="2"/>
  <c r="P33" i="2"/>
  <c r="Q33" i="2"/>
  <c r="R33" i="2"/>
  <c r="S33" i="2"/>
  <c r="AG33" i="2"/>
  <c r="M35" i="2"/>
  <c r="O35" i="2"/>
  <c r="P35" i="2"/>
  <c r="Q35" i="2"/>
  <c r="R35" i="2"/>
  <c r="S35" i="2"/>
  <c r="AG35" i="2"/>
  <c r="M37" i="2"/>
  <c r="N37" i="2"/>
  <c r="Q37" i="2"/>
  <c r="R37" i="2"/>
  <c r="AG37" i="2"/>
  <c r="O39" i="2"/>
  <c r="AG39" i="2"/>
  <c r="P41" i="2"/>
  <c r="Q41" i="2"/>
  <c r="R41" i="2"/>
  <c r="U41" i="2"/>
  <c r="V41" i="2"/>
  <c r="W41" i="2"/>
  <c r="AG41" i="2"/>
  <c r="AG42" i="2"/>
  <c r="AG43" i="2"/>
  <c r="P44" i="2"/>
  <c r="Q44" i="2"/>
  <c r="R44" i="2"/>
  <c r="S44" i="2"/>
  <c r="U44" i="2"/>
  <c r="V44" i="2"/>
  <c r="W44" i="2"/>
  <c r="AG44" i="2"/>
  <c r="AG45" i="2"/>
  <c r="AG46" i="2"/>
  <c r="AG49" i="2"/>
  <c r="AG50" i="2"/>
  <c r="Q51" i="2"/>
  <c r="AG51" i="2"/>
  <c r="Q53" i="2"/>
  <c r="AG53" i="2"/>
  <c r="AG54" i="2"/>
  <c r="AG55" i="2"/>
  <c r="M56" i="2"/>
  <c r="AG56" i="2"/>
  <c r="M57" i="2"/>
  <c r="AG57" i="2"/>
  <c r="N58" i="2"/>
  <c r="AG58" i="2"/>
  <c r="N60" i="2"/>
  <c r="AG60" i="2"/>
  <c r="M62" i="2"/>
  <c r="AG62" i="2"/>
  <c r="M63" i="2"/>
  <c r="AG63" i="2"/>
  <c r="M7" i="2"/>
  <c r="N7" i="2"/>
  <c r="O7" i="2"/>
  <c r="P7" i="2"/>
  <c r="AG7" i="2"/>
  <c r="Q16" i="4"/>
  <c r="O48" i="4"/>
  <c r="K48" i="4"/>
  <c r="N48" i="4"/>
  <c r="M48" i="4"/>
  <c r="P48" i="4"/>
  <c r="L48" i="4"/>
  <c r="U47" i="4"/>
  <c r="U48" i="4"/>
  <c r="X44" i="2"/>
  <c r="C24" i="3"/>
  <c r="D24" i="3"/>
  <c r="C18" i="3"/>
  <c r="D18" i="3"/>
  <c r="AC7" i="2"/>
  <c r="AC5" i="2"/>
  <c r="D47" i="2"/>
  <c r="E48" i="2"/>
  <c r="E47" i="2"/>
  <c r="AE17" i="2"/>
  <c r="AE18" i="2"/>
  <c r="AE19" i="2"/>
  <c r="AE20" i="2"/>
  <c r="AE21" i="2"/>
  <c r="AE22" i="2"/>
  <c r="AE16" i="2"/>
  <c r="AD17" i="2"/>
  <c r="AD18" i="2"/>
  <c r="AD19" i="2"/>
  <c r="AD20" i="2"/>
  <c r="AD21" i="2"/>
  <c r="AD22" i="2"/>
  <c r="AD16" i="2"/>
  <c r="D48" i="2"/>
  <c r="N47" i="2"/>
  <c r="O47" i="2"/>
  <c r="M47" i="2"/>
  <c r="AG47" i="2"/>
  <c r="G48" i="2"/>
  <c r="X47" i="2"/>
  <c r="P48" i="2"/>
  <c r="Q48" i="2"/>
  <c r="R48" i="2"/>
  <c r="O48" i="2"/>
  <c r="S48" i="2"/>
  <c r="N48" i="2"/>
  <c r="G117" i="2"/>
  <c r="G118" i="2"/>
  <c r="G119" i="2"/>
  <c r="G120" i="2"/>
  <c r="G121" i="2"/>
  <c r="G122" i="2"/>
  <c r="G123" i="2"/>
  <c r="G124" i="2"/>
  <c r="G44" i="2"/>
  <c r="G43" i="2"/>
  <c r="G125" i="2"/>
  <c r="G47" i="2"/>
  <c r="G126" i="2"/>
  <c r="G127" i="2"/>
  <c r="G128" i="2"/>
  <c r="G129" i="2"/>
  <c r="G130" i="2"/>
  <c r="G131" i="2"/>
  <c r="G132" i="2"/>
  <c r="G133" i="2"/>
  <c r="G134" i="2"/>
  <c r="G135" i="2"/>
  <c r="G136" i="2"/>
  <c r="G137" i="2"/>
  <c r="G138" i="2"/>
  <c r="G139" i="2"/>
  <c r="G140" i="2"/>
  <c r="G141" i="2"/>
  <c r="G142" i="2"/>
  <c r="G7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83" i="2"/>
  <c r="G184" i="2"/>
  <c r="G185" i="2"/>
  <c r="G186" i="2"/>
  <c r="G187" i="2"/>
  <c r="G188" i="2"/>
  <c r="G189" i="2"/>
  <c r="G190" i="2"/>
  <c r="G191" i="2"/>
  <c r="G192" i="2"/>
  <c r="G193" i="2"/>
  <c r="G194" i="2"/>
  <c r="G116" i="2"/>
  <c r="AG48" i="2"/>
  <c r="G46" i="2"/>
  <c r="X48" i="2"/>
  <c r="G6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MARTA</author>
  </authors>
  <commentList>
    <comment ref="B51" authorId="0" shapeId="0" xr:uid="{00000000-0006-0000-0000-000001000000}">
      <text>
        <r>
          <rPr>
            <b/>
            <sz val="9"/>
            <color indexed="81"/>
            <rFont val="Tahoma"/>
            <family val="2"/>
          </rPr>
          <t>860.000 la lamina</t>
        </r>
        <r>
          <rPr>
            <sz val="9"/>
            <color indexed="81"/>
            <rFont val="Tahoma"/>
            <family val="2"/>
          </rPr>
          <t xml:space="preserve">
</t>
        </r>
      </text>
    </comment>
    <comment ref="B53" authorId="0" shapeId="0" xr:uid="{00000000-0006-0000-0000-000002000000}">
      <text>
        <r>
          <rPr>
            <b/>
            <sz val="9"/>
            <color indexed="81"/>
            <rFont val="Tahoma"/>
            <family val="2"/>
          </rPr>
          <t>470.000 x und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MARTA</author>
  </authors>
  <commentList>
    <comment ref="B50" authorId="0" shapeId="0" xr:uid="{00000000-0006-0000-0100-000001000000}">
      <text>
        <r>
          <rPr>
            <b/>
            <sz val="9"/>
            <color indexed="81"/>
            <rFont val="Tahoma"/>
            <family val="2"/>
          </rPr>
          <t>860.000 la lamina</t>
        </r>
        <r>
          <rPr>
            <sz val="9"/>
            <color indexed="81"/>
            <rFont val="Tahoma"/>
            <family val="2"/>
          </rPr>
          <t xml:space="preserve">
</t>
        </r>
      </text>
    </comment>
    <comment ref="B52" authorId="0" shapeId="0" xr:uid="{00000000-0006-0000-0100-000002000000}">
      <text>
        <r>
          <rPr>
            <b/>
            <sz val="9"/>
            <color indexed="81"/>
            <rFont val="Tahoma"/>
            <family val="2"/>
          </rPr>
          <t>470.000 x und</t>
        </r>
        <r>
          <rPr>
            <sz val="9"/>
            <color indexed="81"/>
            <rFont val="Tahoma"/>
            <family val="2"/>
          </rPr>
          <t xml:space="preserve">
</t>
        </r>
      </text>
    </comment>
  </commentList>
</comments>
</file>

<file path=xl/sharedStrings.xml><?xml version="1.0" encoding="utf-8"?>
<sst xmlns="http://schemas.openxmlformats.org/spreadsheetml/2006/main" count="1390" uniqueCount="564">
  <si>
    <t>CONSTRUCCIÓN PRIMER ETAPA DEL NUEVO BLOQUE 1  SECTOR NORTE DE LA UNIVERSIDAD DE
NARIÑO -SEDE TOROBAJO</t>
  </si>
  <si>
    <t>CRONOGRAMA DE ENTREGAS APROXIMADAS</t>
  </si>
  <si>
    <t>Tipo</t>
  </si>
  <si>
    <t>Insumo</t>
  </si>
  <si>
    <t>Unidad</t>
  </si>
  <si>
    <t>Cantidad</t>
  </si>
  <si>
    <t>Costo SIN IVA</t>
  </si>
  <si>
    <t>VALOR DEL IVA</t>
  </si>
  <si>
    <t>VALOR TOTAL IVA INCLUIDO</t>
  </si>
  <si>
    <t>TIEMPO MAXIMO DE VIGENCIA PARA ENTREGA DE MATERIALES  (MESES)</t>
  </si>
  <si>
    <t>REFERENCIA Y MARCA DEL PRODUCTO</t>
  </si>
  <si>
    <t>Valor Parcial Total Quito</t>
  </si>
  <si>
    <t>No.</t>
  </si>
  <si>
    <t>DETALLE</t>
  </si>
  <si>
    <t>UNIDAD</t>
  </si>
  <si>
    <t>CANTIDAD</t>
  </si>
  <si>
    <t>VALOR SIN IVA</t>
  </si>
  <si>
    <t>VALOR IVA</t>
  </si>
  <si>
    <t>M1</t>
  </si>
  <si>
    <t>M2</t>
  </si>
  <si>
    <t>M3</t>
  </si>
  <si>
    <t>M4</t>
  </si>
  <si>
    <t>M5</t>
  </si>
  <si>
    <t>M6</t>
  </si>
  <si>
    <t>M7</t>
  </si>
  <si>
    <t>M8</t>
  </si>
  <si>
    <t>M9</t>
  </si>
  <si>
    <t>M10</t>
  </si>
  <si>
    <t>M11</t>
  </si>
  <si>
    <t>M12</t>
  </si>
  <si>
    <t>GRUPO I. MALLAS DE REFUERZO</t>
  </si>
  <si>
    <t>1</t>
  </si>
  <si>
    <t xml:space="preserve">MALLA ELECTROSOLDADA 4mm HUECO 15X15cm </t>
  </si>
  <si>
    <t>m2</t>
  </si>
  <si>
    <t>2</t>
  </si>
  <si>
    <t>MALLA ELECTROSOLDADA 6.5 mm HUECO 15x15cm. 2.35x6m</t>
  </si>
  <si>
    <t>Und</t>
  </si>
  <si>
    <t>3</t>
  </si>
  <si>
    <t xml:space="preserve">METALDECK  Calibre 22 según dimensiones de despiece requerido por la Universidad </t>
  </si>
  <si>
    <t xml:space="preserve">m2 </t>
  </si>
  <si>
    <t>4</t>
  </si>
  <si>
    <t>ACERO DE REFUERZO FIGURADO - 60000 PSI</t>
  </si>
  <si>
    <t>KG</t>
  </si>
  <si>
    <t>5</t>
  </si>
  <si>
    <t>Varilla lisa 5/8” x 6m</t>
  </si>
  <si>
    <t>und</t>
  </si>
  <si>
    <t>6</t>
  </si>
  <si>
    <t>VARILLA LISA 1/2" x 6m</t>
  </si>
  <si>
    <t>7</t>
  </si>
  <si>
    <t>PERFIL IPE  200 X 12M - A572/G50</t>
  </si>
  <si>
    <t>UND</t>
  </si>
  <si>
    <t>8</t>
  </si>
  <si>
    <t>PERFIL IPE 220 X 12M - A572/G50</t>
  </si>
  <si>
    <t>9</t>
  </si>
  <si>
    <t>PERFIL IPE 240 X 12M - A572/G50</t>
  </si>
  <si>
    <t>10</t>
  </si>
  <si>
    <t>PERFIL IPE 270 X 12M - A572/G50</t>
  </si>
  <si>
    <t>11</t>
  </si>
  <si>
    <t>PERFIL IPE 300 X 12M - A572/G50</t>
  </si>
  <si>
    <t>12</t>
  </si>
  <si>
    <t>PERFIL IPE 360 X 12M - A572/G50</t>
  </si>
  <si>
    <t>13</t>
  </si>
  <si>
    <t>PERFIL IPE 340 X 12M - A572/G50</t>
  </si>
  <si>
    <t>14</t>
  </si>
  <si>
    <t>PERFIL PHR 160 X 60 CAL 1.5MM x 6m - A36</t>
  </si>
  <si>
    <t>15</t>
  </si>
  <si>
    <t xml:space="preserve"> PERFIL PHR PHR 220 X 80 CAL. 2MM x 6m - G50</t>
  </si>
  <si>
    <t>16</t>
  </si>
  <si>
    <t xml:space="preserve"> PERFIL PHR PHR 220 X 80 CAL. 2.5MM x 6m G-50</t>
  </si>
  <si>
    <t>17</t>
  </si>
  <si>
    <t>PERFIL PHR 305x80x2.50mm - G50</t>
  </si>
  <si>
    <t>18</t>
  </si>
  <si>
    <t>TUBERIA ESTRUCTURAL REDONDO 8" ASTM A500 -   ESPESOR 5MM</t>
  </si>
  <si>
    <t>ml</t>
  </si>
  <si>
    <t>PETREOS</t>
  </si>
  <si>
    <t>19</t>
  </si>
  <si>
    <t xml:space="preserve">Arena Blanca </t>
  </si>
  <si>
    <t>m3</t>
  </si>
  <si>
    <t>20</t>
  </si>
  <si>
    <t>Arena  negra o gris</t>
  </si>
  <si>
    <t>21</t>
  </si>
  <si>
    <t>GRAVILLA  tamaño max= 3/4"</t>
  </si>
  <si>
    <t>22</t>
  </si>
  <si>
    <t xml:space="preserve">RECEBO / MATERIAL DE SUB BASE </t>
  </si>
  <si>
    <t>23</t>
  </si>
  <si>
    <t>TRITURADO para filtro -  tamaño 1"</t>
  </si>
  <si>
    <t>24</t>
  </si>
  <si>
    <t>Ladrillo Farol Bloque No.5 33 x 22,5 x 12</t>
  </si>
  <si>
    <t>CEMENTO</t>
  </si>
  <si>
    <t>25</t>
  </si>
  <si>
    <t>Cemento Gris portland tipo 1 x 50 Kg</t>
  </si>
  <si>
    <t>Sco</t>
  </si>
  <si>
    <t xml:space="preserve">CONCRETOS </t>
  </si>
  <si>
    <t>26</t>
  </si>
  <si>
    <t>CONCRETO  PREMEZCLADO DE 3000PSI  CON IMPERMEABILIZANTE - INCLUYE BOMBEO ENTREGADO EN OBRA EN LOS SITIOS DE FUNDICION DE CADA ELEMENTO ESTRUCTURAL REQUERIDO</t>
  </si>
  <si>
    <t>27</t>
  </si>
  <si>
    <t>CONCRETO PREMEZCLADO DE 3000PSI  - INCLUYE BOMBEO ENTREGADO EN OBRA EN LOS SITIOS DE FUNDICION DE CADA ELEMENTO ESTRUCTURAL REQUERIDO</t>
  </si>
  <si>
    <t>CUBIERTA</t>
  </si>
  <si>
    <t>28</t>
  </si>
  <si>
    <t>Policarbonato  cristal Alveolar e= 6mm DE 11,8 X 2,1</t>
  </si>
  <si>
    <t>29</t>
  </si>
  <si>
    <t xml:space="preserve"> TEJA ECOOROOF UPVC  de 1,09 x 11,8m</t>
  </si>
  <si>
    <t>FERRETERIA</t>
  </si>
  <si>
    <t>30</t>
  </si>
  <si>
    <t>GEOTEXTIL NT 1600</t>
  </si>
  <si>
    <t>31</t>
  </si>
  <si>
    <t>PLASTICO NEGRO CAL 6 ANCHO 8M ROLLOx50m</t>
  </si>
  <si>
    <t>UND.</t>
  </si>
  <si>
    <t>32</t>
  </si>
  <si>
    <t>Pintura acrilica al 100% duracion 12 años (SIKAFILL O SIMILAR)</t>
  </si>
  <si>
    <t>cuñete</t>
  </si>
  <si>
    <t>33</t>
  </si>
  <si>
    <t>Tubo Conduit 1/2 " PVC  X 3M</t>
  </si>
  <si>
    <t>34</t>
  </si>
  <si>
    <t xml:space="preserve">TUBO  PVC ESTRUCTURAL 8"  X 6M </t>
  </si>
  <si>
    <t>35</t>
  </si>
  <si>
    <t>TUBO SANITARIO LISO DE 6" X 6M</t>
  </si>
  <si>
    <t>TOTAL OFERTADO SIN IVA</t>
  </si>
  <si>
    <t>TOTAL OFERTADO CON IVA</t>
  </si>
  <si>
    <t>NOTA: EL TIEMPO INDICADO COMO TIEMPO MAXIMO PARA ENTREGA DE MATERIALES SE REFIERE A LA DURACION DEL CONTRATO. LA UNIVERSIDAD DE NARIÑO PRESENTARA AL PROVEEDOR DE MATRIALES EL CRONOGRAMA DE PEDIDO DE MATRIALES EL CUAL DEBERA SER CUMPLIDO ESTRUCTAMENTE CON EL FIN DE EVITAR SANCIONES POR INCUMPLIMIENTO TENIENDO EN CUENTA QUE DICHO IMCUMPLIMIENTO GENERA ATRAZOS EN LA OBRA DE LO CUAL EL PROVEEDOR DERA SER RESPOSABLES DE LOS MAYORES COSTOS QUE GENERE DICHO INCUMPLIMIENTO.</t>
  </si>
  <si>
    <t>O</t>
  </si>
  <si>
    <t>Mano de Obra Maestro</t>
  </si>
  <si>
    <t>Jnl</t>
  </si>
  <si>
    <t xml:space="preserve">M/O EXCAV. MANUAL </t>
  </si>
  <si>
    <t xml:space="preserve">M/O Caja Inspección 40 - 50 cm. </t>
  </si>
  <si>
    <t xml:space="preserve">M/O Caja Inspección 60 - 80 cm. </t>
  </si>
  <si>
    <t xml:space="preserve">MdeO CAJA INSPECCION 0.80-100 </t>
  </si>
  <si>
    <t xml:space="preserve">M/O BASES </t>
  </si>
  <si>
    <t xml:space="preserve">M/O ESTRUCTURA METALICA </t>
  </si>
  <si>
    <t xml:space="preserve">M/O ESTRUCTURA METALICA L. </t>
  </si>
  <si>
    <t xml:space="preserve">M/O STEEL DECK </t>
  </si>
  <si>
    <t>M/O Viga de amarre cimiento</t>
  </si>
  <si>
    <t>M/O Anclajes</t>
  </si>
  <si>
    <t xml:space="preserve">M/O BLOQUE Tabq(.10-.12) </t>
  </si>
  <si>
    <t xml:space="preserve">M/O Imperm. INTEGRAL MORTERO </t>
  </si>
  <si>
    <t xml:space="preserve">M/O PAÑETE BAJO PLACA </t>
  </si>
  <si>
    <t>M/O Pañete liso muros</t>
  </si>
  <si>
    <t xml:space="preserve">M/O Coloc. TEJA PLASTICA </t>
  </si>
  <si>
    <t xml:space="preserve">M/O Imperm. GRAN EDIL </t>
  </si>
  <si>
    <t xml:space="preserve">M/O CONCRETO </t>
  </si>
  <si>
    <t xml:space="preserve">M/O MORTERO </t>
  </si>
  <si>
    <t xml:space="preserve">M/O REFUERZO HIERRO MUROS </t>
  </si>
  <si>
    <t xml:space="preserve">TN </t>
  </si>
  <si>
    <t>M/O Refuerzo 4500 Kg/cm2</t>
  </si>
  <si>
    <t>TN</t>
  </si>
  <si>
    <t xml:space="preserve">MdeO PLACA BASE 0.10 </t>
  </si>
  <si>
    <t xml:space="preserve">AYUDANTE ALBAÑILERIA DE </t>
  </si>
  <si>
    <t xml:space="preserve">JR </t>
  </si>
  <si>
    <t>Ayudante de Albañilería</t>
  </si>
  <si>
    <t xml:space="preserve">AYUDANTE ALBAÑILERIA GENERAL </t>
  </si>
  <si>
    <t>AYUDANTE INST. SANITARIAS + presta 2017</t>
  </si>
  <si>
    <t xml:space="preserve">AYUDANTE PINTURA S/PREST. </t>
  </si>
  <si>
    <t xml:space="preserve">CADENERO </t>
  </si>
  <si>
    <t>Mes</t>
  </si>
  <si>
    <t>Cadenero mes + prestaciones</t>
  </si>
  <si>
    <t xml:space="preserve">HORA OFICIAL ALBA-IL + PREST.86.03% </t>
  </si>
  <si>
    <t>Hora</t>
  </si>
  <si>
    <t xml:space="preserve">HORA OFICIAL ALBAÑIL </t>
  </si>
  <si>
    <t xml:space="preserve">MAESTRO GENERAL + PREST.56.84% </t>
  </si>
  <si>
    <t xml:space="preserve">OFICIAL ALBAÑILERIA DE ACABADOS </t>
  </si>
  <si>
    <t xml:space="preserve">OFICIAL GENERAL + PREST. </t>
  </si>
  <si>
    <t>Día</t>
  </si>
  <si>
    <t xml:space="preserve">TOPOGRAFO </t>
  </si>
  <si>
    <t>Maestro General</t>
  </si>
  <si>
    <t>jnl</t>
  </si>
  <si>
    <t>Ayudante General + Prestaciones</t>
  </si>
  <si>
    <t>Maestro + Prest.</t>
  </si>
  <si>
    <t>CERRAJERO</t>
  </si>
  <si>
    <t>DIA</t>
  </si>
  <si>
    <t xml:space="preserve">OPERARIO MAQUINARIA </t>
  </si>
  <si>
    <t>T</t>
  </si>
  <si>
    <t>ESCOMBRERA</t>
  </si>
  <si>
    <t>E</t>
  </si>
  <si>
    <t>Alambre Negro Calibre 18</t>
  </si>
  <si>
    <t>Kg</t>
  </si>
  <si>
    <t xml:space="preserve">ANGULO 3/16" x 2 1/2" </t>
  </si>
  <si>
    <t xml:space="preserve">ML </t>
  </si>
  <si>
    <t xml:space="preserve">LAMINA ALFAJOR 1/8 1.00 x3.00 3mm </t>
  </si>
  <si>
    <t xml:space="preserve">LAMINA COLD ROLLED Cal.24 1x2M x m2 </t>
  </si>
  <si>
    <t xml:space="preserve">PLATINA 1/4" x 1 1/2" </t>
  </si>
  <si>
    <t>PLATINA 25 x 25 Calibre 3 mm</t>
  </si>
  <si>
    <t>LINEA DE VIDA</t>
  </si>
  <si>
    <t>ML</t>
  </si>
  <si>
    <t>PLATINA  DE 360 X 290 X 3/8</t>
  </si>
  <si>
    <t>PLATINA TIPO 1 ( 25X17X.03)</t>
  </si>
  <si>
    <t xml:space="preserve">Recebo </t>
  </si>
  <si>
    <t>Ladrillo Común</t>
  </si>
  <si>
    <t>CONECTOR POLICARBONATO</t>
  </si>
  <si>
    <t>CINTA INDUSTRIAL ANTIDUS</t>
  </si>
  <si>
    <t>CONECTOR OMEGAL 6MM L= 11,8</t>
  </si>
  <si>
    <t>Andamio Tubular Sección</t>
  </si>
  <si>
    <t xml:space="preserve">Día </t>
  </si>
  <si>
    <t xml:space="preserve">CARGADOR RETROEXCAVADOR MF86HD </t>
  </si>
  <si>
    <t xml:space="preserve">HR </t>
  </si>
  <si>
    <t>Cerchas metálicas 3m</t>
  </si>
  <si>
    <t>Equipo de Topografía</t>
  </si>
  <si>
    <t>Mezcladora de Concreto Hormgión</t>
  </si>
  <si>
    <t xml:space="preserve">Rana Vibrocompactadora E 50X74 CM </t>
  </si>
  <si>
    <t xml:space="preserve">TORREGRUA (DIFERENTES TAMAÑOS) </t>
  </si>
  <si>
    <t xml:space="preserve">MES </t>
  </si>
  <si>
    <t>Vibrador a gasolina</t>
  </si>
  <si>
    <t xml:space="preserve">VOLQUETA (VIAJE 7M3.) </t>
  </si>
  <si>
    <t>Vj</t>
  </si>
  <si>
    <t>Cuerpo andamio Tubular</t>
  </si>
  <si>
    <t>Vibrador de Concreto</t>
  </si>
  <si>
    <t>Tablón para Andamio</t>
  </si>
  <si>
    <t xml:space="preserve">COMPACTADOR VIBRATORIO </t>
  </si>
  <si>
    <t>GATO HIDRAULICO</t>
  </si>
  <si>
    <t>UND/DIA</t>
  </si>
  <si>
    <t>OXICORTE</t>
  </si>
  <si>
    <t xml:space="preserve">CARRETILLA "BUGUI" </t>
  </si>
  <si>
    <t xml:space="preserve">ESCOBA NYLON SUAVE </t>
  </si>
  <si>
    <t xml:space="preserve">GUANTES CARNAZA </t>
  </si>
  <si>
    <t xml:space="preserve">GUANTES Ind. C-35 TALL 8-9 No.8 </t>
  </si>
  <si>
    <t>Herramienta Menor</t>
  </si>
  <si>
    <t>glb</t>
  </si>
  <si>
    <t>Pala No.2 cuadrada con cabo</t>
  </si>
  <si>
    <t xml:space="preserve">PALA No.2 P/REDONDA CON CABO </t>
  </si>
  <si>
    <t xml:space="preserve">PERNO 5/8" X 24 </t>
  </si>
  <si>
    <t xml:space="preserve">PICA GAVILAN GAVILAN </t>
  </si>
  <si>
    <t>Puntilla 1” con Cabeza</t>
  </si>
  <si>
    <t>lb</t>
  </si>
  <si>
    <t>Puntilla 2" con cabeza</t>
  </si>
  <si>
    <t>Lb</t>
  </si>
  <si>
    <t xml:space="preserve">SOLDADURA DE 1/8 6013 </t>
  </si>
  <si>
    <t xml:space="preserve">POLISEC </t>
  </si>
  <si>
    <t>ACCESORIOS INSTALACIONES CUBIERTAS</t>
  </si>
  <si>
    <t>GLB</t>
  </si>
  <si>
    <t xml:space="preserve">A.C.P.M. </t>
  </si>
  <si>
    <t>Gln</t>
  </si>
  <si>
    <t xml:space="preserve">ANTISOL BLANCO (CURA) 20 KILOS 140002 </t>
  </si>
  <si>
    <t xml:space="preserve">KG </t>
  </si>
  <si>
    <t>SIKA 1</t>
  </si>
  <si>
    <t>LUBRICANTE SILICONA CANAL</t>
  </si>
  <si>
    <t>Silicona Sika Sanisil</t>
  </si>
  <si>
    <t>Tubo</t>
  </si>
  <si>
    <t xml:space="preserve">Aditivo Impermeabilizante S - 1 </t>
  </si>
  <si>
    <t>SIKALATEX</t>
  </si>
  <si>
    <t>Caja Octogonal PVC</t>
  </si>
  <si>
    <t>Caja Rectangular PVC 2x4</t>
  </si>
  <si>
    <t>Soldadura PVC líquida 1/4 gl</t>
  </si>
  <si>
    <t xml:space="preserve">LIMPIADOR PVC 300 GR.(12 ONZAZ) </t>
  </si>
  <si>
    <t>LIMPIADOR PVC 112 GR.(1/32)</t>
  </si>
  <si>
    <t xml:space="preserve">SOLDADURA PVC 112 GR.(1/32) </t>
  </si>
  <si>
    <t>ACCESORIOS INSTALACIONES SANITARIAS</t>
  </si>
  <si>
    <t xml:space="preserve">LISTON EN ORDINARIO .03 x.025 x3 </t>
  </si>
  <si>
    <t xml:space="preserve">Tabla Común 30 x 2,5cm x 3m Ordinario </t>
  </si>
  <si>
    <t>Tabla Común E=2cm L=2.70m</t>
  </si>
  <si>
    <t>GUADUA</t>
  </si>
  <si>
    <t>TABLON ORDINARIO E=5CM</t>
  </si>
  <si>
    <t>TABLEMAC 1.83 X 2.44 X 19MM</t>
  </si>
  <si>
    <t xml:space="preserve">ANTICORROSIVO GRIS PROTECC. ICO </t>
  </si>
  <si>
    <t>Esmalte Doméstico brillante Pintuco</t>
  </si>
  <si>
    <t>gl</t>
  </si>
  <si>
    <t xml:space="preserve">Thinner </t>
  </si>
  <si>
    <t>Rodillo de Felpa 9”</t>
  </si>
  <si>
    <t xml:space="preserve">CASCO ARSEG Ref.10096 </t>
  </si>
  <si>
    <t xml:space="preserve">CASCO ARSEG Ref.100967 </t>
  </si>
  <si>
    <t xml:space="preserve">CHALECO REFLECTIVO PONCHO </t>
  </si>
  <si>
    <t xml:space="preserve">MONOGAFA CON MONTURA Ref.9000 </t>
  </si>
  <si>
    <t xml:space="preserve">PROTECTOR PARA OIDO CONTRA 9098 </t>
  </si>
  <si>
    <t xml:space="preserve">RESPIRADOR CONTRA POLVO ARSEG 1002 </t>
  </si>
  <si>
    <t>ARNES DE ALTURA CON ESLINGA</t>
  </si>
  <si>
    <t>ELEMENTOS DE PROTECCION PERSONAL</t>
  </si>
  <si>
    <t>Anclaje plástico 1/4x1 con Tornillo</t>
  </si>
  <si>
    <t>GRANZON</t>
  </si>
  <si>
    <t>tablero - formaleta metalica</t>
  </si>
  <si>
    <t>VARILLA ROSCADA 3/8”</t>
  </si>
  <si>
    <t>ANEXO No. 3</t>
  </si>
  <si>
    <t>UNIVERSIDAD DE NARIÑO</t>
  </si>
  <si>
    <r>
      <rPr>
        <b/>
        <sz val="11"/>
        <color theme="1"/>
        <rFont val="Calibri"/>
        <family val="2"/>
        <scheme val="minor"/>
      </rPr>
      <t>PROYECTO</t>
    </r>
    <r>
      <rPr>
        <sz val="11"/>
        <color theme="1"/>
        <rFont val="Calibri"/>
        <family val="2"/>
        <scheme val="minor"/>
      </rPr>
      <t>: SUMINISTRO DE MATERIALES PARA LA CONSTRUCCIÓN DEL NUEVO BLOQUE 1 I ETAPA SECTOR NORTE FACEA Y FACIEN DE LA UNIVERSIDAD DE NARIÑO -SEDE TOROBAJO.</t>
    </r>
  </si>
  <si>
    <t>FECHA: MAYO DE 2017</t>
  </si>
  <si>
    <t>CRONOGRAMA PARA SUMINISTRO DE MATERIALES (TIEMPO/CANTIDAD)</t>
  </si>
  <si>
    <t>REFERENCIA</t>
  </si>
  <si>
    <t>MARCA</t>
  </si>
  <si>
    <t>MES-1</t>
  </si>
  <si>
    <t>MES-2</t>
  </si>
  <si>
    <t>MES-3</t>
  </si>
  <si>
    <t>MES-4</t>
  </si>
  <si>
    <t>MES-5</t>
  </si>
  <si>
    <t>MES-6</t>
  </si>
  <si>
    <t>MES-7</t>
  </si>
  <si>
    <t>MES-8</t>
  </si>
  <si>
    <t>MES-9</t>
  </si>
  <si>
    <t>MES-10</t>
  </si>
  <si>
    <t>MES-11</t>
  </si>
  <si>
    <t>GRUPO 1. MALLAS DE REFUERZO</t>
  </si>
  <si>
    <t>GRUPO 2. PISO METALICO</t>
  </si>
  <si>
    <t xml:space="preserve">GRUPO 3. REFUERZO FIGURADO Y LISO </t>
  </si>
  <si>
    <t>GRUPO 4. PERFILES IPE</t>
  </si>
  <si>
    <t>GRUPO 5. PERFILES PHR</t>
  </si>
  <si>
    <t>GRUPO 6. TUBERIA ESTRUCTURAL</t>
  </si>
  <si>
    <t>GRUPO 7. ARENA</t>
  </si>
  <si>
    <t>GRUPO 8. TRITURADOS</t>
  </si>
  <si>
    <t>TRITURADO SELECCIONADO Tamaño max= 3/4"</t>
  </si>
  <si>
    <t>TRITURADO SELECCIONADO para filtro -  tamaño 1"</t>
  </si>
  <si>
    <t>GRUPO 9. RECEBO FINO</t>
  </si>
  <si>
    <t xml:space="preserve">RECEBO FINO </t>
  </si>
  <si>
    <t>GRUPO 10. UNIDADES DE MAMPOSTERIA</t>
  </si>
  <si>
    <t xml:space="preserve">GRUPO 11. CEMENTOS </t>
  </si>
  <si>
    <t>Cemento Gris portland tipo 1 x Bulto 50 Kg</t>
  </si>
  <si>
    <t>GRUPO 12. CONCRETOS PREMEZCLADOS</t>
  </si>
  <si>
    <t>CONCRETO  PREMEZCLADO DE 3000PSI  Tmax 3/4plg. CON IMPERMEABILIZANTE - INCLUYE BOMBEO ENTREGADO EN OBRA EN LOS SITIOS DE FUNDICION DE CADA ELEMENTO ESTRUCTURAL REQUERIDO</t>
  </si>
  <si>
    <t>CONCRETO PREMEZCLADO DE 3000PSI Tmax 3/4plg  - INCLUYE BOMBEO ENTREGADO EN OBRA EN LOS SITIOS DE FUNDICION DE CADA ELEMENTO ESTRUCTURAL REQUERIDO</t>
  </si>
  <si>
    <t>GRUPO 13. POLICARBONATOS</t>
  </si>
  <si>
    <t>GRUPO 14. TEJAS DE CUBIERTAS</t>
  </si>
  <si>
    <t>GRUPO 15. MATERIALES DE FERRETERIA</t>
  </si>
  <si>
    <t>GRUPO 16. TUBERIAS ELECTRICAS</t>
  </si>
  <si>
    <t>GRUPO 17. TUBERIAS PVC SANITARIAS</t>
  </si>
  <si>
    <t>NOTA: EL TIEMPO INDICADO COMO TIEMPO MAXIMO PARA ENTREGA DE MATERIALES SE REFIERE A LA DURACION DEL CONTRATO. LA UNIVERSIDAD DE NARIÑO PRESENTARA AL PROVEEDOR DE MATERIALES EL CRONOGRAMA DEFINITIVO DE PEDIDO DE MATRIALES EL CUAL DEBERA SER CUMPLIDO ESTRICTAMENTE CON EL FIN DE EVITAR SANCIONES POR INCUMPLIMIENTO, TENIENDO EN CUENTA QUE DICHO INCUMPLIMIENTO GENERA ATRAZOS EN LA EJECUCION DE OBRA ANTE LO CUAL EL PROVEEDOR DERA RESPONDER POR LOS MAYORES COSTOS QUE GENERE DICHO INCUMPLIMIENTO EN CADA UNO DE LOS CONTRATOS DE MANO DE OBRA QUE SE ENCUENTREN EN EJECUCION.</t>
  </si>
  <si>
    <t>Codficación M</t>
  </si>
  <si>
    <t>Cantidad Final Quito</t>
  </si>
  <si>
    <t>Costo</t>
  </si>
  <si>
    <t>Sum V Parcial Total Quito</t>
  </si>
  <si>
    <t>010005</t>
  </si>
  <si>
    <t>000044</t>
  </si>
  <si>
    <t>010013</t>
  </si>
  <si>
    <t>010058</t>
  </si>
  <si>
    <t>010068</t>
  </si>
  <si>
    <t>010074</t>
  </si>
  <si>
    <t xml:space="preserve">MALLA ELECTROSOLDADA 2.35x4m 15X15 </t>
  </si>
  <si>
    <t>010080</t>
  </si>
  <si>
    <t>MALLA ELECTROSOLDADA 6.5 mm x 15 x 15</t>
  </si>
  <si>
    <t>010101</t>
  </si>
  <si>
    <t xml:space="preserve">METALDECK  Calibre 22 </t>
  </si>
  <si>
    <t>010118</t>
  </si>
  <si>
    <t>010136</t>
  </si>
  <si>
    <t>Hierro 60000PSI</t>
  </si>
  <si>
    <t>010141</t>
  </si>
  <si>
    <t>010148</t>
  </si>
  <si>
    <t>HIERRO 1/4”</t>
  </si>
  <si>
    <t>010164</t>
  </si>
  <si>
    <t>Varilla lisa 5/8” x 12m</t>
  </si>
  <si>
    <t>Varilla</t>
  </si>
  <si>
    <t>010188</t>
  </si>
  <si>
    <t>010189</t>
  </si>
  <si>
    <t>PERFIL IPE  200 X 12M</t>
  </si>
  <si>
    <t>010190</t>
  </si>
  <si>
    <t>PERFIL IPE 220 X 12M</t>
  </si>
  <si>
    <t>010191</t>
  </si>
  <si>
    <t>PERFIL IPE 240 X 12M</t>
  </si>
  <si>
    <t>010192</t>
  </si>
  <si>
    <t>PERFIL IPE 270 X 12M</t>
  </si>
  <si>
    <t>010193</t>
  </si>
  <si>
    <t>PERFIL IPE 300 X 12M</t>
  </si>
  <si>
    <t>010194</t>
  </si>
  <si>
    <t>PERFIL IPE 360 X 12M</t>
  </si>
  <si>
    <t>010195</t>
  </si>
  <si>
    <t>PERFIL IPE 450 X 12M</t>
  </si>
  <si>
    <t>010196</t>
  </si>
  <si>
    <t>PERFIL IPE 500 X 12M</t>
  </si>
  <si>
    <t>010197</t>
  </si>
  <si>
    <t>PERFIL IPE 400 X 12M</t>
  </si>
  <si>
    <t>010198</t>
  </si>
  <si>
    <t>VARILLA DE REFUERZO DE 3/8” X 6M</t>
  </si>
  <si>
    <t>010199</t>
  </si>
  <si>
    <t>REFUERZO DE 1/4” X KG</t>
  </si>
  <si>
    <t>010204</t>
  </si>
  <si>
    <t xml:space="preserve"> PERFIL PHR C 220 X 80 CAL. 2MM</t>
  </si>
  <si>
    <t>010205</t>
  </si>
  <si>
    <t>VARILLA LISA</t>
  </si>
  <si>
    <t>010207</t>
  </si>
  <si>
    <t xml:space="preserve"> PERFIL PHR C 220 X 80 CAL. 2.5MM</t>
  </si>
  <si>
    <t>010208</t>
  </si>
  <si>
    <t>010227</t>
  </si>
  <si>
    <t>PERFIL C 305x80x2.50mm G50</t>
  </si>
  <si>
    <t>010228</t>
  </si>
  <si>
    <t>010229</t>
  </si>
  <si>
    <t>TUBERIA 8" ESPESOR 5MM</t>
  </si>
  <si>
    <t>010230</t>
  </si>
  <si>
    <t>PERFIL PHR 160 X 60 CAL 1.5MM</t>
  </si>
  <si>
    <t>010231</t>
  </si>
  <si>
    <t>PERFIL IPE 340 X 12M</t>
  </si>
  <si>
    <t>020001</t>
  </si>
  <si>
    <t>Arena Blanca</t>
  </si>
  <si>
    <t>020002</t>
  </si>
  <si>
    <t xml:space="preserve">Arena </t>
  </si>
  <si>
    <t>020006</t>
  </si>
  <si>
    <t>Cemento Gris x Kg</t>
  </si>
  <si>
    <t>020011</t>
  </si>
  <si>
    <t>Cemento Gris</t>
  </si>
  <si>
    <t>020083</t>
  </si>
  <si>
    <t xml:space="preserve">GRAVILLA </t>
  </si>
  <si>
    <t>020105</t>
  </si>
  <si>
    <t>020116</t>
  </si>
  <si>
    <t>TRITURADO</t>
  </si>
  <si>
    <t>020119</t>
  </si>
  <si>
    <t>Cemento Gris x 50 Kg</t>
  </si>
  <si>
    <t>020122</t>
  </si>
  <si>
    <t>020129</t>
  </si>
  <si>
    <t>CONCRETO PREMEZCLADO DE 3000PSI</t>
  </si>
  <si>
    <t>030068</t>
  </si>
  <si>
    <t>030095</t>
  </si>
  <si>
    <t>050180</t>
  </si>
  <si>
    <t>Policarbonato  Alveolar</t>
  </si>
  <si>
    <t>050188</t>
  </si>
  <si>
    <t xml:space="preserve"> TEJA ECOOROOF</t>
  </si>
  <si>
    <t>050189</t>
  </si>
  <si>
    <t>050190</t>
  </si>
  <si>
    <t>050191</t>
  </si>
  <si>
    <t>070003</t>
  </si>
  <si>
    <t>070006</t>
  </si>
  <si>
    <t xml:space="preserve">AUTOBOMBA PARA CONCRETO </t>
  </si>
  <si>
    <t>070020</t>
  </si>
  <si>
    <t>070022</t>
  </si>
  <si>
    <t>070054</t>
  </si>
  <si>
    <t>070077</t>
  </si>
  <si>
    <t>070109</t>
  </si>
  <si>
    <t>070122</t>
  </si>
  <si>
    <t>070126</t>
  </si>
  <si>
    <t>070135</t>
  </si>
  <si>
    <t>070144</t>
  </si>
  <si>
    <t>070145</t>
  </si>
  <si>
    <t>070156</t>
  </si>
  <si>
    <t>070159</t>
  </si>
  <si>
    <t>070161</t>
  </si>
  <si>
    <t>070173</t>
  </si>
  <si>
    <t>080017</t>
  </si>
  <si>
    <t>100038</t>
  </si>
  <si>
    <t>100058</t>
  </si>
  <si>
    <t>100068</t>
  </si>
  <si>
    <t>100069</t>
  </si>
  <si>
    <t>100071</t>
  </si>
  <si>
    <t>100090</t>
  </si>
  <si>
    <t>100091</t>
  </si>
  <si>
    <t>100096</t>
  </si>
  <si>
    <t>100098</t>
  </si>
  <si>
    <t>100108</t>
  </si>
  <si>
    <t>100110</t>
  </si>
  <si>
    <t>100124</t>
  </si>
  <si>
    <t>100175</t>
  </si>
  <si>
    <t>100177</t>
  </si>
  <si>
    <t>120001</t>
  </si>
  <si>
    <t>120005</t>
  </si>
  <si>
    <t>Agua</t>
  </si>
  <si>
    <t>lt</t>
  </si>
  <si>
    <t>120009</t>
  </si>
  <si>
    <t>120057</t>
  </si>
  <si>
    <t>120070</t>
  </si>
  <si>
    <t>PLASTOCRETE DM X KG</t>
  </si>
  <si>
    <t>120107</t>
  </si>
  <si>
    <t>120165</t>
  </si>
  <si>
    <t>120181</t>
  </si>
  <si>
    <t>SIKAFLUID X 25 KILOS</t>
  </si>
  <si>
    <t>120186</t>
  </si>
  <si>
    <t>120187</t>
  </si>
  <si>
    <t>120194</t>
  </si>
  <si>
    <t>130346</t>
  </si>
  <si>
    <t>Tubo Conduit 1/2 " PVC Pavco</t>
  </si>
  <si>
    <t>130384</t>
  </si>
  <si>
    <t>130385</t>
  </si>
  <si>
    <t>140081</t>
  </si>
  <si>
    <t>140196</t>
  </si>
  <si>
    <t>140199</t>
  </si>
  <si>
    <t>140200</t>
  </si>
  <si>
    <t>140314</t>
  </si>
  <si>
    <t xml:space="preserve">TUBO AGUAS LLUVIAS 4"    </t>
  </si>
  <si>
    <t>140366</t>
  </si>
  <si>
    <t>150042</t>
  </si>
  <si>
    <t>150121</t>
  </si>
  <si>
    <t>150140</t>
  </si>
  <si>
    <t>150153</t>
  </si>
  <si>
    <t>150167</t>
  </si>
  <si>
    <t>150168</t>
  </si>
  <si>
    <t>180005</t>
  </si>
  <si>
    <t>180026</t>
  </si>
  <si>
    <t>180092</t>
  </si>
  <si>
    <t>180109</t>
  </si>
  <si>
    <t>180118</t>
  </si>
  <si>
    <t>Impermeabilizante sikafill 12 power  cuñete</t>
  </si>
  <si>
    <t>200141</t>
  </si>
  <si>
    <t xml:space="preserve">TUBO ALCANT PVC 8" PAVCO </t>
  </si>
  <si>
    <t>200229</t>
  </si>
  <si>
    <t>TUBO SANITARIO PVC 6"</t>
  </si>
  <si>
    <t>220040</t>
  </si>
  <si>
    <t>230007</t>
  </si>
  <si>
    <t>230009</t>
  </si>
  <si>
    <t>230010</t>
  </si>
  <si>
    <t>240001</t>
  </si>
  <si>
    <t>240023</t>
  </si>
  <si>
    <t>240024</t>
  </si>
  <si>
    <t>240043</t>
  </si>
  <si>
    <t>240049</t>
  </si>
  <si>
    <t>240061</t>
  </si>
  <si>
    <t>250011</t>
  </si>
  <si>
    <t>260005</t>
  </si>
  <si>
    <t>260010</t>
  </si>
  <si>
    <t>260015</t>
  </si>
  <si>
    <t>270011</t>
  </si>
  <si>
    <t>270022</t>
  </si>
  <si>
    <t>290001</t>
  </si>
  <si>
    <t>290002</t>
  </si>
  <si>
    <t>290006</t>
  </si>
  <si>
    <t>290015</t>
  </si>
  <si>
    <t>300029</t>
  </si>
  <si>
    <t>390007</t>
  </si>
  <si>
    <t>390008</t>
  </si>
  <si>
    <t>390009</t>
  </si>
  <si>
    <t>390013</t>
  </si>
  <si>
    <t>390014</t>
  </si>
  <si>
    <t>390015</t>
  </si>
  <si>
    <t>390017</t>
  </si>
  <si>
    <t>390027</t>
  </si>
  <si>
    <t>390028</t>
  </si>
  <si>
    <t>390037</t>
  </si>
  <si>
    <t>390040</t>
  </si>
  <si>
    <t>390041</t>
  </si>
  <si>
    <t>390050</t>
  </si>
  <si>
    <t>390059</t>
  </si>
  <si>
    <t>390062</t>
  </si>
  <si>
    <t>390063</t>
  </si>
  <si>
    <t>390065</t>
  </si>
  <si>
    <t>390066</t>
  </si>
  <si>
    <t>400053</t>
  </si>
  <si>
    <t>410005</t>
  </si>
  <si>
    <t>410006</t>
  </si>
  <si>
    <t>410007</t>
  </si>
  <si>
    <t>410025</t>
  </si>
  <si>
    <t>410027</t>
  </si>
  <si>
    <t>410028</t>
  </si>
  <si>
    <t>410133</t>
  </si>
  <si>
    <t>410134</t>
  </si>
  <si>
    <t>500010</t>
  </si>
  <si>
    <t>530003</t>
  </si>
  <si>
    <t>540001</t>
  </si>
  <si>
    <t>550018</t>
  </si>
  <si>
    <t>Codificación A</t>
  </si>
  <si>
    <t>OA OA OA::Actividad</t>
  </si>
  <si>
    <t>Cantidad IA Total</t>
  </si>
  <si>
    <t>Valor Unitario</t>
  </si>
  <si>
    <t>Valor Parcial IA</t>
  </si>
  <si>
    <t>Sum IA V.Parcial</t>
  </si>
  <si>
    <t>Responsables O O::Responsable Presupuesto</t>
  </si>
  <si>
    <t>CoPres O O::Usuario Creador Nombre</t>
  </si>
  <si>
    <t>Responsables O O::Cargo Presupuesto</t>
  </si>
  <si>
    <t>CoPres O O::Usuario Creador Cargo</t>
  </si>
  <si>
    <t>030183</t>
  </si>
  <si>
    <t>CONCRETO DE 3000 PSI ZAPATAS INCLUYE IMPERMEABILIZANTE</t>
  </si>
  <si>
    <t>. .</t>
  </si>
  <si>
    <t>.</t>
  </si>
  <si>
    <t>030184</t>
  </si>
  <si>
    <t>CONCRETO DE 3000 PSI VIGAS DE CIMENTACIÒN INCLUYE IMPERMEABILIZANTE</t>
  </si>
  <si>
    <t>090108</t>
  </si>
  <si>
    <t xml:space="preserve">Placa de Contrapiso h = 0.10 m </t>
  </si>
  <si>
    <t>030187</t>
  </si>
  <si>
    <t>VIGA EN CONCRETO DE 3000PSI ACABADO A LA VISTA</t>
  </si>
  <si>
    <t>260017</t>
  </si>
  <si>
    <t>CONEXION PERFILES IPE A ESTRUCTURA</t>
  </si>
  <si>
    <t>030196</t>
  </si>
  <si>
    <t>CONCRETO DE 3000 PSI PARA MURO DE CONTENCION INCLUYE IMPERMEABILIZANTE</t>
  </si>
  <si>
    <t>030198</t>
  </si>
  <si>
    <t>CONCRETO 3000 PSI COLUMNAS ACABADO A LA VISTA</t>
  </si>
  <si>
    <t>030241</t>
  </si>
  <si>
    <t>CONCRETO DE 3000 PSI  PARA MENSULA</t>
  </si>
  <si>
    <t>030250</t>
  </si>
  <si>
    <t>MURO EN CONCRETO 3000 PSI - acabado  a la vista</t>
  </si>
  <si>
    <t>030249</t>
  </si>
  <si>
    <t>Losa metaldeck 2" calibre 22 h=0.11 mts</t>
  </si>
  <si>
    <t>CUBIERTA EN POLICARBONATO</t>
  </si>
  <si>
    <t>FACIEN ADMON</t>
  </si>
  <si>
    <t>FACIEL AULAS</t>
  </si>
  <si>
    <t>FACEA</t>
  </si>
  <si>
    <t>ECOOROOF</t>
  </si>
  <si>
    <t>FACIEN AULAS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</si>
</sst>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0.00_);[Red]\-#,##0.00"/>
    <numFmt numFmtId="166" formatCode="#,##0_);[Red]\-#,##0"/>
  </numFmts>
  <fonts count="11">
    <font>
      <sz val="10"/>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9"/>
      <color indexed="81"/>
      <name val="Tahoma"/>
      <family val="2"/>
    </font>
    <font>
      <b/>
      <sz val="9"/>
      <color indexed="81"/>
      <name val="Tahoma"/>
      <family val="2"/>
    </font>
    <font>
      <sz val="8"/>
      <color theme="1"/>
      <name val="Calibri"/>
      <family val="2"/>
      <scheme val="minor"/>
    </font>
    <font>
      <b/>
      <sz val="8"/>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164" fontId="3" fillId="0" borderId="0" applyFont="0" applyFill="0" applyBorder="0" applyAlignment="0" applyProtection="0"/>
  </cellStyleXfs>
  <cellXfs count="136">
    <xf numFmtId="0" fontId="0" fillId="0" borderId="0" xfId="0"/>
    <xf numFmtId="0" fontId="2" fillId="0" borderId="0" xfId="0" applyNumberFormat="1" applyFont="1" applyAlignment="1">
      <alignment horizontal="center" vertical="top"/>
    </xf>
    <xf numFmtId="49" fontId="0" fillId="0" borderId="0" xfId="0" applyNumberFormat="1" applyFont="1" applyAlignment="1">
      <alignment vertical="top"/>
    </xf>
    <xf numFmtId="165" fontId="0" fillId="0" borderId="0" xfId="0" applyNumberFormat="1" applyFont="1" applyAlignment="1">
      <alignment vertical="top"/>
    </xf>
    <xf numFmtId="49" fontId="0" fillId="0" borderId="1" xfId="0" applyNumberFormat="1" applyFont="1" applyBorder="1" applyAlignment="1">
      <alignment vertical="top"/>
    </xf>
    <xf numFmtId="165" fontId="0" fillId="0" borderId="1" xfId="0" applyNumberFormat="1" applyFont="1" applyBorder="1" applyAlignment="1">
      <alignment vertical="top"/>
    </xf>
    <xf numFmtId="164" fontId="0" fillId="0" borderId="1" xfId="1" applyFont="1" applyBorder="1" applyAlignment="1">
      <alignment vertical="top"/>
    </xf>
    <xf numFmtId="49" fontId="0" fillId="0" borderId="1" xfId="0" applyNumberFormat="1" applyFont="1" applyBorder="1" applyAlignment="1">
      <alignment vertical="top" wrapText="1"/>
    </xf>
    <xf numFmtId="0" fontId="0" fillId="0" borderId="0" xfId="0" applyAlignment="1">
      <alignment wrapText="1"/>
    </xf>
    <xf numFmtId="49" fontId="0" fillId="0" borderId="2" xfId="0" applyNumberFormat="1" applyFont="1" applyBorder="1" applyAlignment="1">
      <alignment vertical="top"/>
    </xf>
    <xf numFmtId="49" fontId="0" fillId="0" borderId="2" xfId="0" applyNumberFormat="1" applyFont="1" applyBorder="1" applyAlignment="1">
      <alignment vertical="top" wrapText="1"/>
    </xf>
    <xf numFmtId="165" fontId="0" fillId="0" borderId="2" xfId="0" applyNumberFormat="1" applyFont="1" applyBorder="1" applyAlignment="1">
      <alignment vertical="top"/>
    </xf>
    <xf numFmtId="164" fontId="0" fillId="0" borderId="2" xfId="1" applyFont="1" applyBorder="1" applyAlignment="1">
      <alignment vertical="top"/>
    </xf>
    <xf numFmtId="49" fontId="0" fillId="0" borderId="0" xfId="0" applyNumberFormat="1" applyFont="1" applyBorder="1" applyAlignment="1">
      <alignment vertical="top"/>
    </xf>
    <xf numFmtId="49" fontId="0" fillId="0" borderId="0" xfId="0" applyNumberFormat="1" applyFont="1" applyBorder="1" applyAlignment="1">
      <alignment vertical="top" wrapText="1"/>
    </xf>
    <xf numFmtId="165" fontId="0" fillId="0" borderId="0" xfId="0" applyNumberFormat="1" applyFont="1" applyBorder="1" applyAlignment="1">
      <alignment vertical="top"/>
    </xf>
    <xf numFmtId="164" fontId="0" fillId="0" borderId="0" xfId="1" applyFont="1" applyBorder="1" applyAlignment="1">
      <alignment vertical="top"/>
    </xf>
    <xf numFmtId="0" fontId="0" fillId="0" borderId="0" xfId="0" applyBorder="1"/>
    <xf numFmtId="0" fontId="2" fillId="2" borderId="1" xfId="0" applyNumberFormat="1" applyFont="1" applyFill="1" applyBorder="1" applyAlignment="1">
      <alignment horizontal="center" vertical="top"/>
    </xf>
    <xf numFmtId="0" fontId="2" fillId="2" borderId="1" xfId="0" applyNumberFormat="1" applyFont="1" applyFill="1" applyBorder="1" applyAlignment="1">
      <alignment horizontal="center" vertical="top" wrapText="1"/>
    </xf>
    <xf numFmtId="165" fontId="2" fillId="0" borderId="1" xfId="0" applyNumberFormat="1" applyFont="1" applyBorder="1" applyAlignment="1">
      <alignment vertical="top"/>
    </xf>
    <xf numFmtId="165" fontId="2" fillId="0" borderId="0" xfId="0" applyNumberFormat="1" applyFont="1" applyAlignment="1">
      <alignment vertical="top"/>
    </xf>
    <xf numFmtId="0" fontId="2" fillId="0" borderId="0" xfId="0" applyFont="1"/>
    <xf numFmtId="165" fontId="2" fillId="0" borderId="0" xfId="0" applyNumberFormat="1" applyFont="1"/>
    <xf numFmtId="165" fontId="2" fillId="0" borderId="0" xfId="0" applyNumberFormat="1" applyFont="1" applyAlignment="1">
      <alignment horizontal="center" vertical="top"/>
    </xf>
    <xf numFmtId="0" fontId="0" fillId="0" borderId="6" xfId="0" applyBorder="1"/>
    <xf numFmtId="0" fontId="0" fillId="0" borderId="0" xfId="0" applyBorder="1" applyAlignment="1">
      <alignment wrapText="1"/>
    </xf>
    <xf numFmtId="0" fontId="0" fillId="0" borderId="7" xfId="0" applyBorder="1"/>
    <xf numFmtId="0" fontId="2" fillId="0" borderId="0" xfId="0" applyNumberFormat="1" applyFont="1" applyBorder="1" applyAlignment="1">
      <alignment horizontal="center" vertical="top" wrapText="1"/>
    </xf>
    <xf numFmtId="0" fontId="2" fillId="2" borderId="8" xfId="0" applyNumberFormat="1" applyFont="1" applyFill="1" applyBorder="1" applyAlignment="1">
      <alignment horizontal="center" vertical="top"/>
    </xf>
    <xf numFmtId="164" fontId="2" fillId="2" borderId="9" xfId="0" applyNumberFormat="1" applyFont="1" applyFill="1" applyBorder="1" applyAlignment="1">
      <alignment horizontal="center" vertical="top"/>
    </xf>
    <xf numFmtId="49" fontId="0" fillId="0" borderId="8" xfId="0" applyNumberFormat="1" applyFont="1" applyBorder="1" applyAlignment="1">
      <alignment vertical="top"/>
    </xf>
    <xf numFmtId="164" fontId="0" fillId="0" borderId="9" xfId="1" applyFont="1" applyBorder="1" applyAlignment="1">
      <alignment vertical="top"/>
    </xf>
    <xf numFmtId="49" fontId="2" fillId="0" borderId="8" xfId="0" applyNumberFormat="1" applyFont="1" applyBorder="1" applyAlignment="1">
      <alignment vertical="top"/>
    </xf>
    <xf numFmtId="49" fontId="0" fillId="0" borderId="10" xfId="0" applyNumberFormat="1" applyFont="1" applyBorder="1" applyAlignment="1">
      <alignment vertical="top"/>
    </xf>
    <xf numFmtId="49" fontId="0" fillId="0" borderId="11" xfId="0" applyNumberFormat="1" applyFont="1" applyBorder="1" applyAlignment="1">
      <alignment vertical="top" wrapText="1"/>
    </xf>
    <xf numFmtId="49" fontId="0" fillId="0" borderId="11" xfId="0" applyNumberFormat="1" applyFont="1" applyBorder="1" applyAlignment="1">
      <alignment vertical="top"/>
    </xf>
    <xf numFmtId="165" fontId="0" fillId="0" borderId="11" xfId="0" applyNumberFormat="1" applyFont="1" applyBorder="1" applyAlignment="1">
      <alignment vertical="top"/>
    </xf>
    <xf numFmtId="164" fontId="0" fillId="0" borderId="12" xfId="1" applyFont="1" applyBorder="1" applyAlignment="1">
      <alignment vertical="top"/>
    </xf>
    <xf numFmtId="164" fontId="3" fillId="0" borderId="9" xfId="1" applyFont="1" applyBorder="1" applyAlignment="1">
      <alignment vertical="top"/>
    </xf>
    <xf numFmtId="0" fontId="0" fillId="3" borderId="0" xfId="0" applyFill="1"/>
    <xf numFmtId="164" fontId="2" fillId="2" borderId="0" xfId="0" applyNumberFormat="1" applyFont="1" applyFill="1" applyBorder="1" applyAlignment="1">
      <alignment horizontal="center" vertical="top"/>
    </xf>
    <xf numFmtId="164" fontId="3" fillId="0" borderId="0" xfId="1" applyFont="1" applyBorder="1" applyAlignment="1">
      <alignment vertical="top"/>
    </xf>
    <xf numFmtId="164" fontId="6" fillId="0" borderId="0" xfId="1" applyFont="1" applyBorder="1" applyAlignment="1">
      <alignment vertical="top"/>
    </xf>
    <xf numFmtId="164" fontId="7" fillId="2" borderId="0" xfId="0" applyNumberFormat="1" applyFont="1" applyFill="1" applyBorder="1" applyAlignment="1">
      <alignment horizontal="center" vertical="top"/>
    </xf>
    <xf numFmtId="164" fontId="0" fillId="0" borderId="13" xfId="1" applyFont="1" applyBorder="1" applyAlignment="1">
      <alignment vertical="top"/>
    </xf>
    <xf numFmtId="37" fontId="6" fillId="0" borderId="1" xfId="1" applyNumberFormat="1" applyFont="1" applyBorder="1" applyAlignment="1">
      <alignment horizontal="center" vertical="center"/>
    </xf>
    <xf numFmtId="164" fontId="3" fillId="0" borderId="13" xfId="1" applyFont="1" applyBorder="1" applyAlignment="1">
      <alignment vertical="top"/>
    </xf>
    <xf numFmtId="164" fontId="2" fillId="2" borderId="13" xfId="0" applyNumberFormat="1" applyFont="1" applyFill="1" applyBorder="1" applyAlignment="1">
      <alignment horizontal="center" vertical="top"/>
    </xf>
    <xf numFmtId="164" fontId="0" fillId="0" borderId="20" xfId="1" applyFont="1" applyBorder="1" applyAlignment="1">
      <alignment vertical="top"/>
    </xf>
    <xf numFmtId="0" fontId="2" fillId="0" borderId="6"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0" xfId="0" applyNumberFormat="1" applyFont="1" applyAlignment="1">
      <alignment horizontal="center" vertical="top" wrapText="1"/>
    </xf>
    <xf numFmtId="164" fontId="2" fillId="2" borderId="1" xfId="0" applyNumberFormat="1" applyFont="1" applyFill="1" applyBorder="1" applyAlignment="1">
      <alignment horizontal="center" vertical="top"/>
    </xf>
    <xf numFmtId="49" fontId="2" fillId="0" borderId="0" xfId="0" applyNumberFormat="1" applyFont="1" applyBorder="1" applyAlignment="1">
      <alignment vertical="top"/>
    </xf>
    <xf numFmtId="165" fontId="2" fillId="0" borderId="0" xfId="0" applyNumberFormat="1" applyFont="1" applyBorder="1" applyAlignment="1">
      <alignment vertical="top"/>
    </xf>
    <xf numFmtId="164" fontId="2" fillId="0" borderId="0" xfId="1" applyFont="1" applyBorder="1" applyAlignment="1">
      <alignment vertical="top"/>
    </xf>
    <xf numFmtId="49" fontId="2" fillId="0" borderId="22" xfId="0" applyNumberFormat="1" applyFont="1" applyBorder="1" applyAlignment="1">
      <alignment vertical="top" wrapText="1"/>
    </xf>
    <xf numFmtId="49" fontId="2" fillId="0" borderId="23" xfId="0" applyNumberFormat="1" applyFont="1" applyBorder="1" applyAlignment="1">
      <alignment vertical="top"/>
    </xf>
    <xf numFmtId="165" fontId="2" fillId="0" borderId="23" xfId="0" applyNumberFormat="1" applyFont="1" applyBorder="1" applyAlignment="1">
      <alignment vertical="top"/>
    </xf>
    <xf numFmtId="165" fontId="2" fillId="0" borderId="24" xfId="0" applyNumberFormat="1" applyFont="1" applyBorder="1" applyAlignment="1">
      <alignment vertical="top"/>
    </xf>
    <xf numFmtId="164" fontId="2" fillId="0" borderId="21" xfId="1" applyFont="1" applyBorder="1" applyAlignment="1">
      <alignment vertical="top"/>
    </xf>
    <xf numFmtId="0" fontId="2" fillId="2" borderId="13" xfId="0" applyNumberFormat="1" applyFont="1" applyFill="1" applyBorder="1" applyAlignment="1">
      <alignment horizontal="center" vertical="top"/>
    </xf>
    <xf numFmtId="165" fontId="0" fillId="0" borderId="13" xfId="0" applyNumberFormat="1" applyFont="1" applyBorder="1" applyAlignment="1">
      <alignment vertical="top"/>
    </xf>
    <xf numFmtId="165" fontId="0" fillId="0" borderId="25" xfId="0" applyNumberFormat="1" applyFont="1" applyBorder="1" applyAlignment="1">
      <alignment vertical="top"/>
    </xf>
    <xf numFmtId="49" fontId="0" fillId="0" borderId="0" xfId="0" applyNumberFormat="1" applyFont="1" applyBorder="1" applyAlignment="1">
      <alignment horizontal="centerContinuous" vertical="top" wrapText="1"/>
    </xf>
    <xf numFmtId="165" fontId="0" fillId="0" borderId="0" xfId="0" applyNumberFormat="1" applyFont="1" applyBorder="1" applyAlignment="1">
      <alignment horizontal="centerContinuous" vertical="top" wrapText="1"/>
    </xf>
    <xf numFmtId="164" fontId="0" fillId="0" borderId="0" xfId="1" applyFont="1" applyBorder="1" applyAlignment="1">
      <alignment horizontal="centerContinuous" vertical="top" wrapText="1"/>
    </xf>
    <xf numFmtId="1" fontId="0" fillId="0" borderId="13" xfId="1" applyNumberFormat="1" applyFont="1" applyBorder="1" applyAlignment="1">
      <alignment vertical="top"/>
    </xf>
    <xf numFmtId="1" fontId="3" fillId="0" borderId="13" xfId="1" applyNumberFormat="1" applyFont="1" applyBorder="1" applyAlignment="1">
      <alignment vertical="top"/>
    </xf>
    <xf numFmtId="1" fontId="2" fillId="2" borderId="1" xfId="0" applyNumberFormat="1" applyFont="1" applyFill="1" applyBorder="1" applyAlignment="1">
      <alignment horizontal="center" vertical="top"/>
    </xf>
    <xf numFmtId="1" fontId="2" fillId="2" borderId="13" xfId="0" applyNumberFormat="1" applyFont="1" applyFill="1" applyBorder="1" applyAlignment="1">
      <alignment horizontal="center" vertical="top"/>
    </xf>
    <xf numFmtId="1" fontId="0" fillId="0" borderId="20" xfId="1" applyNumberFormat="1" applyFont="1" applyBorder="1" applyAlignment="1">
      <alignment vertical="top"/>
    </xf>
    <xf numFmtId="1" fontId="0" fillId="0" borderId="0" xfId="1" applyNumberFormat="1" applyFont="1" applyBorder="1" applyAlignment="1">
      <alignment vertical="top"/>
    </xf>
    <xf numFmtId="1" fontId="2" fillId="0" borderId="0" xfId="1" applyNumberFormat="1" applyFont="1" applyBorder="1" applyAlignment="1">
      <alignment vertical="top"/>
    </xf>
    <xf numFmtId="166" fontId="0" fillId="0" borderId="1" xfId="0" applyNumberFormat="1" applyFont="1" applyBorder="1" applyAlignment="1">
      <alignment vertical="top"/>
    </xf>
    <xf numFmtId="164" fontId="2" fillId="2" borderId="14" xfId="0" applyNumberFormat="1" applyFont="1" applyFill="1" applyBorder="1" applyAlignment="1">
      <alignment horizontal="center" vertical="top"/>
    </xf>
    <xf numFmtId="164" fontId="2" fillId="2" borderId="15" xfId="0" applyNumberFormat="1" applyFont="1" applyFill="1" applyBorder="1" applyAlignment="1">
      <alignment horizontal="center" vertical="top"/>
    </xf>
    <xf numFmtId="164" fontId="2" fillId="2" borderId="16" xfId="0" applyNumberFormat="1" applyFont="1" applyFill="1" applyBorder="1" applyAlignment="1">
      <alignment horizontal="center" vertical="top"/>
    </xf>
    <xf numFmtId="37" fontId="6" fillId="0" borderId="8" xfId="1" applyNumberFormat="1" applyFont="1" applyBorder="1" applyAlignment="1">
      <alignment horizontal="center" vertical="center"/>
    </xf>
    <xf numFmtId="37" fontId="6" fillId="0" borderId="9" xfId="1" applyNumberFormat="1" applyFont="1" applyBorder="1" applyAlignment="1">
      <alignment horizontal="center" vertical="center"/>
    </xf>
    <xf numFmtId="0" fontId="2" fillId="2" borderId="9" xfId="0" applyNumberFormat="1" applyFont="1" applyFill="1" applyBorder="1" applyAlignment="1">
      <alignment horizontal="center" vertical="top"/>
    </xf>
    <xf numFmtId="37" fontId="6" fillId="0" borderId="10" xfId="1" applyNumberFormat="1" applyFont="1" applyBorder="1" applyAlignment="1">
      <alignment horizontal="center" vertical="center"/>
    </xf>
    <xf numFmtId="37" fontId="6" fillId="0" borderId="11" xfId="1" applyNumberFormat="1" applyFont="1" applyBorder="1" applyAlignment="1">
      <alignment horizontal="center" vertical="center"/>
    </xf>
    <xf numFmtId="37" fontId="6" fillId="0" borderId="12" xfId="1" applyNumberFormat="1" applyFont="1" applyBorder="1" applyAlignment="1">
      <alignment horizontal="center" vertical="center"/>
    </xf>
    <xf numFmtId="0" fontId="2" fillId="2" borderId="13" xfId="0" applyNumberFormat="1" applyFont="1" applyFill="1" applyBorder="1" applyAlignment="1">
      <alignment horizontal="center" vertical="top" wrapText="1"/>
    </xf>
    <xf numFmtId="37" fontId="0" fillId="0" borderId="0" xfId="0" applyNumberFormat="1"/>
    <xf numFmtId="37" fontId="0" fillId="0" borderId="0" xfId="0" applyNumberFormat="1" applyBorder="1"/>
    <xf numFmtId="49" fontId="0" fillId="4" borderId="26" xfId="0" applyNumberFormat="1" applyFont="1" applyFill="1" applyBorder="1" applyAlignment="1">
      <alignment vertical="top"/>
    </xf>
    <xf numFmtId="165" fontId="0" fillId="4" borderId="26" xfId="0" applyNumberFormat="1" applyFont="1" applyFill="1" applyBorder="1" applyAlignment="1">
      <alignment vertical="top"/>
    </xf>
    <xf numFmtId="49" fontId="2" fillId="4" borderId="13" xfId="0" applyNumberFormat="1" applyFont="1" applyFill="1" applyBorder="1" applyAlignment="1">
      <alignment vertical="top" wrapText="1"/>
    </xf>
    <xf numFmtId="0" fontId="2" fillId="2" borderId="27" xfId="0" applyNumberFormat="1" applyFont="1" applyFill="1" applyBorder="1" applyAlignment="1">
      <alignment horizontal="center" vertical="top"/>
    </xf>
    <xf numFmtId="0" fontId="2" fillId="2" borderId="28"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xf>
    <xf numFmtId="0" fontId="2" fillId="2" borderId="29" xfId="0" applyNumberFormat="1" applyFont="1" applyFill="1" applyBorder="1" applyAlignment="1">
      <alignment horizontal="center" vertical="top"/>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49" fontId="0" fillId="0" borderId="6" xfId="0" applyNumberFormat="1" applyFont="1" applyBorder="1" applyAlignment="1">
      <alignment vertical="top"/>
    </xf>
    <xf numFmtId="164" fontId="0" fillId="0" borderId="7" xfId="1" applyFont="1" applyBorder="1" applyAlignment="1">
      <alignment vertical="top"/>
    </xf>
    <xf numFmtId="49" fontId="2" fillId="0" borderId="6" xfId="0" applyNumberFormat="1" applyFont="1" applyBorder="1" applyAlignment="1">
      <alignment vertical="top"/>
    </xf>
    <xf numFmtId="49" fontId="2" fillId="0" borderId="17" xfId="0" applyNumberFormat="1" applyFont="1" applyBorder="1" applyAlignment="1">
      <alignment vertical="top"/>
    </xf>
    <xf numFmtId="164" fontId="0" fillId="4" borderId="26" xfId="1" applyFont="1" applyFill="1" applyBorder="1" applyAlignment="1">
      <alignment vertical="top"/>
    </xf>
    <xf numFmtId="164" fontId="0" fillId="0" borderId="25" xfId="1" applyFont="1" applyBorder="1" applyAlignment="1">
      <alignment vertical="top"/>
    </xf>
    <xf numFmtId="0" fontId="2" fillId="2" borderId="27" xfId="0" applyNumberFormat="1" applyFont="1" applyFill="1" applyBorder="1" applyAlignment="1">
      <alignment horizontal="center" vertical="top" wrapText="1"/>
    </xf>
    <xf numFmtId="164" fontId="0" fillId="4" borderId="8" xfId="1" applyFont="1" applyFill="1" applyBorder="1" applyAlignment="1">
      <alignment vertical="top"/>
    </xf>
    <xf numFmtId="164" fontId="0" fillId="4" borderId="9" xfId="1" applyFont="1" applyFill="1" applyBorder="1" applyAlignment="1">
      <alignment vertical="top"/>
    </xf>
    <xf numFmtId="164" fontId="0" fillId="0" borderId="8" xfId="1" applyFont="1" applyBorder="1" applyAlignment="1">
      <alignment vertical="top"/>
    </xf>
    <xf numFmtId="164" fontId="3" fillId="0" borderId="8" xfId="1" applyFont="1" applyBorder="1" applyAlignment="1">
      <alignment vertical="top"/>
    </xf>
    <xf numFmtId="164" fontId="0" fillId="0" borderId="10" xfId="1" applyFont="1" applyBorder="1" applyAlignment="1">
      <alignment vertical="top"/>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64" fontId="2" fillId="3" borderId="27" xfId="0" applyNumberFormat="1" applyFont="1" applyFill="1" applyBorder="1" applyAlignment="1">
      <alignment horizontal="center" vertical="top"/>
    </xf>
    <xf numFmtId="164" fontId="2" fillId="3" borderId="28" xfId="0" applyNumberFormat="1" applyFont="1" applyFill="1" applyBorder="1" applyAlignment="1">
      <alignment horizontal="center" vertical="top"/>
    </xf>
    <xf numFmtId="164" fontId="2" fillId="3" borderId="30" xfId="0" applyNumberFormat="1" applyFont="1" applyFill="1" applyBorder="1" applyAlignment="1">
      <alignment horizontal="center" vertical="top"/>
    </xf>
    <xf numFmtId="0" fontId="0" fillId="0" borderId="0" xfId="0" applyAlignment="1">
      <alignment horizontal="centerContinuous" wrapText="1"/>
    </xf>
    <xf numFmtId="0" fontId="9" fillId="0" borderId="0" xfId="0" applyFont="1" applyAlignment="1">
      <alignment wrapText="1"/>
    </xf>
    <xf numFmtId="0" fontId="2" fillId="0" borderId="0" xfId="0" applyFont="1" applyBorder="1" applyAlignment="1">
      <alignment horizontal="centerContinuous" vertical="center"/>
    </xf>
    <xf numFmtId="0" fontId="10" fillId="0" borderId="23" xfId="0" applyFont="1" applyBorder="1"/>
    <xf numFmtId="0" fontId="10" fillId="0" borderId="24" xfId="0" applyFont="1" applyBorder="1"/>
    <xf numFmtId="0" fontId="10" fillId="0" borderId="22" xfId="0" applyFont="1" applyBorder="1" applyAlignment="1">
      <alignment horizontal="left" vertical="center"/>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0" xfId="0" applyFont="1"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5"/>
  <sheetViews>
    <sheetView topLeftCell="A4" workbookViewId="0" xr3:uid="{AEA406A1-0E4B-5B11-9CD5-51D6E497D94C}">
      <pane xSplit="4" ySplit="2" topLeftCell="E60" activePane="bottomRight" state="frozen"/>
      <selection pane="bottomRight" activeCell="G66" sqref="G66"/>
      <selection pane="bottomLeft" activeCell="A6" sqref="A6"/>
      <selection pane="topRight" activeCell="E4" sqref="E4"/>
    </sheetView>
  </sheetViews>
  <sheetFormatPr defaultColWidth="21.7109375" defaultRowHeight="12.75"/>
  <cols>
    <col min="1" max="1" width="8.85546875" customWidth="1"/>
    <col min="2" max="2" width="36.5703125" style="8" customWidth="1"/>
    <col min="3" max="3" width="10.85546875" customWidth="1"/>
    <col min="4" max="4" width="16.42578125" customWidth="1"/>
    <col min="5" max="5" width="17.140625" customWidth="1"/>
    <col min="8" max="8" width="15.28515625" customWidth="1"/>
    <col min="9" max="9" width="12" customWidth="1"/>
    <col min="10" max="12" width="2.5703125" customWidth="1"/>
    <col min="13" max="13" width="10" customWidth="1"/>
    <col min="14" max="23" width="6.7109375" customWidth="1"/>
    <col min="24" max="24" width="10.42578125" hidden="1" customWidth="1"/>
    <col min="25" max="26" width="6.7109375" hidden="1" customWidth="1"/>
    <col min="27" max="29" width="0" hidden="1" customWidth="1"/>
    <col min="30" max="30" width="7.28515625" hidden="1" customWidth="1"/>
    <col min="31" max="31" width="7.140625" hidden="1" customWidth="1"/>
    <col min="32" max="32" width="0" hidden="1" customWidth="1"/>
    <col min="33" max="33" width="11.140625" customWidth="1"/>
  </cols>
  <sheetData>
    <row r="1" spans="1:33" ht="56.25" customHeight="1">
      <c r="A1" s="123" t="s">
        <v>0</v>
      </c>
      <c r="B1" s="124"/>
      <c r="C1" s="124"/>
      <c r="D1" s="124"/>
      <c r="E1" s="124"/>
      <c r="F1" s="124"/>
      <c r="G1" s="125"/>
      <c r="H1" s="121"/>
      <c r="I1" s="121"/>
      <c r="J1" s="121"/>
      <c r="K1" s="121"/>
      <c r="L1" s="121"/>
      <c r="M1" s="126" t="s">
        <v>1</v>
      </c>
      <c r="N1" s="127"/>
      <c r="O1" s="127"/>
      <c r="P1" s="127"/>
      <c r="Q1" s="127"/>
      <c r="R1" s="127"/>
      <c r="S1" s="127"/>
      <c r="T1" s="127"/>
      <c r="U1" s="127"/>
      <c r="V1" s="127"/>
      <c r="W1" s="128"/>
      <c r="X1" s="122"/>
      <c r="Y1" s="122"/>
      <c r="Z1" s="122"/>
      <c r="AA1" s="122"/>
    </row>
    <row r="2" spans="1:33">
      <c r="A2" s="25"/>
      <c r="B2" s="26"/>
      <c r="C2" s="17"/>
      <c r="D2" s="17"/>
      <c r="E2" s="17"/>
      <c r="F2" s="17"/>
      <c r="G2" s="27"/>
      <c r="H2" s="17"/>
      <c r="I2" s="17"/>
      <c r="J2" s="17"/>
      <c r="K2" s="17"/>
      <c r="L2" s="17"/>
      <c r="M2" s="129"/>
      <c r="N2" s="130"/>
      <c r="O2" s="130"/>
      <c r="P2" s="130"/>
      <c r="Q2" s="130"/>
      <c r="R2" s="130"/>
      <c r="S2" s="130"/>
      <c r="T2" s="130"/>
      <c r="U2" s="130"/>
      <c r="V2" s="130"/>
      <c r="W2" s="131"/>
      <c r="X2" s="17"/>
      <c r="Y2" s="17"/>
      <c r="Z2" s="17"/>
      <c r="AA2" s="17"/>
    </row>
    <row r="3" spans="1:33" ht="13.5" thickBot="1">
      <c r="A3" s="25"/>
      <c r="B3" s="26"/>
      <c r="C3" s="17"/>
      <c r="D3" s="17"/>
      <c r="E3" s="17"/>
      <c r="F3" s="17"/>
      <c r="G3" s="27"/>
      <c r="H3" s="17"/>
      <c r="I3" s="17"/>
      <c r="J3" s="17"/>
      <c r="K3" s="17"/>
      <c r="L3" s="17"/>
      <c r="M3" s="132"/>
      <c r="N3" s="133"/>
      <c r="O3" s="133"/>
      <c r="P3" s="133"/>
      <c r="Q3" s="133"/>
      <c r="R3" s="133"/>
      <c r="S3" s="133"/>
      <c r="T3" s="133"/>
      <c r="U3" s="133"/>
      <c r="V3" s="133"/>
      <c r="W3" s="134"/>
      <c r="X3" s="17"/>
      <c r="Y3" s="17"/>
      <c r="Z3" s="17"/>
      <c r="AA3" s="17"/>
    </row>
    <row r="4" spans="1:33" s="8" customFormat="1" ht="64.5" customHeight="1" thickBot="1">
      <c r="A4" s="50" t="s">
        <v>2</v>
      </c>
      <c r="B4" s="28" t="s">
        <v>3</v>
      </c>
      <c r="C4" s="28" t="s">
        <v>4</v>
      </c>
      <c r="D4" s="28" t="s">
        <v>5</v>
      </c>
      <c r="E4" s="28" t="s">
        <v>6</v>
      </c>
      <c r="F4" s="28" t="s">
        <v>7</v>
      </c>
      <c r="G4" s="51" t="s">
        <v>8</v>
      </c>
      <c r="H4" s="28" t="s">
        <v>9</v>
      </c>
      <c r="I4" s="28" t="s">
        <v>10</v>
      </c>
      <c r="J4" s="28"/>
      <c r="K4" s="28"/>
      <c r="L4" s="28"/>
      <c r="M4" s="28"/>
      <c r="N4" s="28"/>
      <c r="O4" s="28"/>
      <c r="P4" s="28"/>
      <c r="Q4" s="28"/>
      <c r="R4" s="28"/>
      <c r="S4" s="28"/>
      <c r="T4" s="28"/>
      <c r="U4" s="28"/>
      <c r="V4" s="28"/>
      <c r="W4" s="28"/>
      <c r="X4" s="28"/>
      <c r="Y4" s="28"/>
      <c r="Z4" s="28"/>
      <c r="AA4" s="28"/>
      <c r="AB4" s="52" t="s">
        <v>11</v>
      </c>
    </row>
    <row r="5" spans="1:33" ht="23.25" customHeight="1">
      <c r="A5" s="29" t="s">
        <v>12</v>
      </c>
      <c r="B5" s="19" t="s">
        <v>13</v>
      </c>
      <c r="C5" s="18" t="s">
        <v>14</v>
      </c>
      <c r="D5" s="18" t="s">
        <v>15</v>
      </c>
      <c r="E5" s="18" t="s">
        <v>16</v>
      </c>
      <c r="F5" s="62" t="s">
        <v>17</v>
      </c>
      <c r="G5" s="85" t="s">
        <v>8</v>
      </c>
      <c r="H5" s="41"/>
      <c r="I5" s="41"/>
      <c r="J5" s="41"/>
      <c r="K5" s="41"/>
      <c r="L5" s="41"/>
      <c r="M5" s="76" t="s">
        <v>18</v>
      </c>
      <c r="N5" s="77" t="s">
        <v>19</v>
      </c>
      <c r="O5" s="77" t="s">
        <v>20</v>
      </c>
      <c r="P5" s="77" t="s">
        <v>21</v>
      </c>
      <c r="Q5" s="77" t="s">
        <v>22</v>
      </c>
      <c r="R5" s="77" t="s">
        <v>23</v>
      </c>
      <c r="S5" s="77" t="s">
        <v>24</v>
      </c>
      <c r="T5" s="77" t="s">
        <v>25</v>
      </c>
      <c r="U5" s="77" t="s">
        <v>26</v>
      </c>
      <c r="V5" s="77" t="s">
        <v>27</v>
      </c>
      <c r="W5" s="78" t="s">
        <v>28</v>
      </c>
      <c r="X5" s="41" t="s">
        <v>29</v>
      </c>
      <c r="Y5" s="41"/>
      <c r="Z5" s="41"/>
      <c r="AA5" s="41"/>
      <c r="AB5" s="1"/>
      <c r="AC5">
        <f>2.35*6*770</f>
        <v>10857.000000000002</v>
      </c>
    </row>
    <row r="6" spans="1:33" ht="27" customHeight="1">
      <c r="A6" s="31"/>
      <c r="B6" s="7" t="s">
        <v>30</v>
      </c>
      <c r="C6" s="4"/>
      <c r="D6" s="5"/>
      <c r="E6" s="5"/>
      <c r="F6" s="63"/>
      <c r="G6" s="45">
        <f>SUM(G7:G8)</f>
        <v>196870000</v>
      </c>
      <c r="H6" s="68"/>
      <c r="I6" s="45"/>
      <c r="J6" s="45"/>
      <c r="K6" s="45"/>
      <c r="L6" s="45"/>
      <c r="M6" s="79"/>
      <c r="N6" s="46"/>
      <c r="O6" s="46"/>
      <c r="P6" s="46"/>
      <c r="Q6" s="46"/>
      <c r="R6" s="46"/>
      <c r="S6" s="46"/>
      <c r="T6" s="46"/>
      <c r="U6" s="46"/>
      <c r="V6" s="46"/>
      <c r="W6" s="80"/>
      <c r="X6" s="43"/>
      <c r="Y6" s="43"/>
      <c r="Z6" s="43"/>
      <c r="AA6" s="16"/>
      <c r="AB6" s="3"/>
    </row>
    <row r="7" spans="1:33" ht="27" customHeight="1">
      <c r="A7" s="31" t="s">
        <v>31</v>
      </c>
      <c r="B7" s="7" t="s">
        <v>32</v>
      </c>
      <c r="C7" s="4" t="s">
        <v>33</v>
      </c>
      <c r="D7" s="5">
        <v>7220</v>
      </c>
      <c r="E7" s="5">
        <v>6500</v>
      </c>
      <c r="F7" s="63"/>
      <c r="G7" s="45">
        <f t="shared" ref="G7:G29" si="0">+E7*D7</f>
        <v>46930000</v>
      </c>
      <c r="H7" s="68">
        <v>4</v>
      </c>
      <c r="I7" s="45"/>
      <c r="J7" s="45"/>
      <c r="K7" s="45"/>
      <c r="L7" s="45"/>
      <c r="M7" s="79">
        <f>+$D$7/4</f>
        <v>1805</v>
      </c>
      <c r="N7" s="46">
        <f t="shared" ref="N7:P7" si="1">+$D$7/4</f>
        <v>1805</v>
      </c>
      <c r="O7" s="46">
        <f t="shared" si="1"/>
        <v>1805</v>
      </c>
      <c r="P7" s="46">
        <f t="shared" si="1"/>
        <v>1805</v>
      </c>
      <c r="Q7" s="46"/>
      <c r="R7" s="46"/>
      <c r="S7" s="46"/>
      <c r="T7" s="46"/>
      <c r="U7" s="46"/>
      <c r="V7" s="46"/>
      <c r="W7" s="80"/>
      <c r="X7" s="43"/>
      <c r="Y7" s="43"/>
      <c r="Z7" s="43"/>
      <c r="AA7" s="16"/>
      <c r="AB7" s="3">
        <v>46929675</v>
      </c>
      <c r="AC7">
        <f>+D10/10</f>
        <v>1020.8</v>
      </c>
      <c r="AG7" t="str">
        <f>+IF(SUM(M7:W7)=D7,"","error")</f>
        <v/>
      </c>
    </row>
    <row r="8" spans="1:33" ht="36.75" customHeight="1">
      <c r="A8" s="31" t="s">
        <v>34</v>
      </c>
      <c r="B8" s="7" t="s">
        <v>35</v>
      </c>
      <c r="C8" s="4" t="s">
        <v>36</v>
      </c>
      <c r="D8" s="5">
        <v>1020</v>
      </c>
      <c r="E8" s="5">
        <v>147000</v>
      </c>
      <c r="F8" s="63"/>
      <c r="G8" s="32">
        <f t="shared" si="0"/>
        <v>149940000</v>
      </c>
      <c r="H8" s="68">
        <v>4</v>
      </c>
      <c r="I8" s="45"/>
      <c r="J8" s="45"/>
      <c r="K8" s="45"/>
      <c r="L8" s="45"/>
      <c r="M8" s="79">
        <f>+$D$8/4</f>
        <v>255</v>
      </c>
      <c r="N8" s="46">
        <f t="shared" ref="N8:P8" si="2">+$D$8/4</f>
        <v>255</v>
      </c>
      <c r="O8" s="46">
        <f t="shared" si="2"/>
        <v>255</v>
      </c>
      <c r="P8" s="46">
        <f t="shared" si="2"/>
        <v>255</v>
      </c>
      <c r="Q8" s="46"/>
      <c r="R8" s="46"/>
      <c r="S8" s="46"/>
      <c r="T8" s="46"/>
      <c r="U8" s="46"/>
      <c r="V8" s="46"/>
      <c r="W8" s="80"/>
      <c r="X8" s="43"/>
      <c r="Y8" s="43"/>
      <c r="Z8" s="43"/>
      <c r="AA8" s="16"/>
      <c r="AB8" s="3">
        <v>99281574.328439996</v>
      </c>
      <c r="AG8" t="str">
        <f t="shared" ref="AG8:AG63" si="3">+IF(SUM(M8:W8)=D8,"","error")</f>
        <v/>
      </c>
    </row>
    <row r="9" spans="1:33" ht="36.75" customHeight="1">
      <c r="A9" s="31"/>
      <c r="B9" s="7"/>
      <c r="C9" s="4"/>
      <c r="D9" s="5"/>
      <c r="E9" s="5"/>
      <c r="F9" s="63"/>
      <c r="G9" s="32">
        <f>SUM(G10)</f>
        <v>377696000</v>
      </c>
      <c r="H9" s="68"/>
      <c r="I9" s="45"/>
      <c r="J9" s="45"/>
      <c r="K9" s="45"/>
      <c r="L9" s="45"/>
      <c r="M9" s="79"/>
      <c r="N9" s="46"/>
      <c r="O9" s="46"/>
      <c r="P9" s="46"/>
      <c r="Q9" s="46"/>
      <c r="R9" s="46"/>
      <c r="S9" s="46"/>
      <c r="T9" s="46"/>
      <c r="U9" s="46"/>
      <c r="V9" s="46"/>
      <c r="W9" s="80"/>
      <c r="X9" s="43"/>
      <c r="Y9" s="43"/>
      <c r="Z9" s="43"/>
      <c r="AA9" s="16"/>
      <c r="AB9" s="3"/>
    </row>
    <row r="10" spans="1:33" ht="30.75" customHeight="1">
      <c r="A10" s="31" t="s">
        <v>37</v>
      </c>
      <c r="B10" s="7" t="s">
        <v>38</v>
      </c>
      <c r="C10" s="4" t="s">
        <v>39</v>
      </c>
      <c r="D10" s="5">
        <v>10208</v>
      </c>
      <c r="E10" s="5">
        <v>37000</v>
      </c>
      <c r="F10" s="63"/>
      <c r="G10" s="32">
        <f t="shared" si="0"/>
        <v>377696000</v>
      </c>
      <c r="H10" s="68">
        <v>4</v>
      </c>
      <c r="I10" s="45"/>
      <c r="J10" s="45"/>
      <c r="K10" s="45"/>
      <c r="L10" s="45"/>
      <c r="M10" s="79">
        <f>+$D$10/4</f>
        <v>2552</v>
      </c>
      <c r="N10" s="46">
        <f t="shared" ref="N10:P10" si="4">+$D$10/4</f>
        <v>2552</v>
      </c>
      <c r="O10" s="46">
        <f t="shared" si="4"/>
        <v>2552</v>
      </c>
      <c r="P10" s="46">
        <f t="shared" si="4"/>
        <v>2552</v>
      </c>
      <c r="Q10" s="46"/>
      <c r="R10" s="46"/>
      <c r="S10" s="46"/>
      <c r="T10" s="46"/>
      <c r="U10" s="46"/>
      <c r="V10" s="46"/>
      <c r="W10" s="80"/>
      <c r="X10" s="43"/>
      <c r="Y10" s="43"/>
      <c r="Z10" s="43"/>
      <c r="AA10" s="16"/>
      <c r="AB10" s="3">
        <v>377683050</v>
      </c>
      <c r="AG10" t="str">
        <f t="shared" si="3"/>
        <v/>
      </c>
    </row>
    <row r="11" spans="1:33" ht="30.75" customHeight="1">
      <c r="A11" s="31"/>
      <c r="B11" s="7"/>
      <c r="C11" s="4"/>
      <c r="D11" s="5"/>
      <c r="E11" s="5"/>
      <c r="F11" s="63"/>
      <c r="G11" s="32">
        <f>SUM(G12:G14)</f>
        <v>1368136620</v>
      </c>
      <c r="H11" s="68"/>
      <c r="I11" s="45"/>
      <c r="J11" s="45"/>
      <c r="K11" s="45"/>
      <c r="L11" s="45"/>
      <c r="M11" s="79"/>
      <c r="N11" s="46"/>
      <c r="O11" s="46"/>
      <c r="P11" s="46"/>
      <c r="Q11" s="46"/>
      <c r="R11" s="46"/>
      <c r="S11" s="46"/>
      <c r="T11" s="46"/>
      <c r="U11" s="46"/>
      <c r="V11" s="46"/>
      <c r="W11" s="80"/>
      <c r="X11" s="43"/>
      <c r="Y11" s="43"/>
      <c r="Z11" s="43"/>
      <c r="AA11" s="16"/>
      <c r="AB11" s="3"/>
    </row>
    <row r="12" spans="1:33" ht="18.75" customHeight="1">
      <c r="A12" s="31" t="s">
        <v>40</v>
      </c>
      <c r="B12" s="7" t="s">
        <v>41</v>
      </c>
      <c r="C12" s="4" t="s">
        <v>42</v>
      </c>
      <c r="D12" s="75">
        <f>1566+15038.5+463407+(7490*6*0.565)</f>
        <v>505402.6</v>
      </c>
      <c r="E12" s="5">
        <v>2700</v>
      </c>
      <c r="F12" s="63"/>
      <c r="G12" s="32">
        <f t="shared" si="0"/>
        <v>1364587020</v>
      </c>
      <c r="H12" s="68">
        <v>8</v>
      </c>
      <c r="I12" s="45"/>
      <c r="J12" s="45"/>
      <c r="K12" s="45"/>
      <c r="L12" s="45"/>
      <c r="M12" s="79">
        <f>+$D$12/4</f>
        <v>126350.65</v>
      </c>
      <c r="N12" s="46">
        <f t="shared" ref="N12:O12" si="5">+$D$12/4</f>
        <v>126350.65</v>
      </c>
      <c r="O12" s="46">
        <f t="shared" si="5"/>
        <v>126350.65</v>
      </c>
      <c r="P12" s="46">
        <f>+$D$12/8</f>
        <v>63175.324999999997</v>
      </c>
      <c r="Q12" s="46">
        <f>+$D$12/10</f>
        <v>50540.259999999995</v>
      </c>
      <c r="R12" s="46">
        <v>6000</v>
      </c>
      <c r="S12" s="46">
        <v>3000</v>
      </c>
      <c r="T12" s="46">
        <f>+D12-M12-N12-O12-P12-Q12-R12-S12</f>
        <v>3635.0649999999732</v>
      </c>
      <c r="U12" s="46"/>
      <c r="V12" s="46"/>
      <c r="W12" s="80"/>
      <c r="X12" s="43"/>
      <c r="Y12" s="43"/>
      <c r="Z12" s="43"/>
      <c r="AA12" s="16"/>
      <c r="AB12" s="3">
        <v>1251197199</v>
      </c>
      <c r="AG12" t="str">
        <f t="shared" si="3"/>
        <v/>
      </c>
    </row>
    <row r="13" spans="1:33" ht="19.5" customHeight="1">
      <c r="A13" s="31" t="s">
        <v>43</v>
      </c>
      <c r="B13" s="7" t="s">
        <v>44</v>
      </c>
      <c r="C13" s="4" t="s">
        <v>45</v>
      </c>
      <c r="D13" s="5">
        <f>47*2</f>
        <v>94</v>
      </c>
      <c r="E13" s="5">
        <v>28400</v>
      </c>
      <c r="F13" s="63"/>
      <c r="G13" s="32">
        <f t="shared" si="0"/>
        <v>2669600</v>
      </c>
      <c r="H13" s="68">
        <v>1</v>
      </c>
      <c r="I13" s="45"/>
      <c r="J13" s="45"/>
      <c r="K13" s="45"/>
      <c r="L13" s="45"/>
      <c r="M13" s="79"/>
      <c r="N13" s="46">
        <f>+D13</f>
        <v>94</v>
      </c>
      <c r="O13" s="46"/>
      <c r="P13" s="46"/>
      <c r="Q13" s="46"/>
      <c r="R13" s="46"/>
      <c r="S13" s="46"/>
      <c r="T13" s="46"/>
      <c r="U13" s="46"/>
      <c r="V13" s="46"/>
      <c r="W13" s="80"/>
      <c r="X13" s="43"/>
      <c r="Y13" s="43"/>
      <c r="Z13" s="43"/>
      <c r="AA13" s="16"/>
      <c r="AB13" s="3">
        <v>1765214.9707500001</v>
      </c>
      <c r="AG13" t="str">
        <f t="shared" si="3"/>
        <v/>
      </c>
    </row>
    <row r="14" spans="1:33" ht="20.25" customHeight="1">
      <c r="A14" s="31" t="s">
        <v>46</v>
      </c>
      <c r="B14" s="7" t="s">
        <v>47</v>
      </c>
      <c r="C14" s="4" t="s">
        <v>45</v>
      </c>
      <c r="D14" s="5">
        <v>44</v>
      </c>
      <c r="E14" s="5">
        <v>20000</v>
      </c>
      <c r="F14" s="63"/>
      <c r="G14" s="32">
        <f t="shared" si="0"/>
        <v>880000</v>
      </c>
      <c r="H14" s="68">
        <v>1</v>
      </c>
      <c r="I14" s="45"/>
      <c r="J14" s="45"/>
      <c r="K14" s="45"/>
      <c r="L14" s="45"/>
      <c r="M14" s="79"/>
      <c r="N14" s="46">
        <f>+D14</f>
        <v>44</v>
      </c>
      <c r="O14" s="46"/>
      <c r="P14" s="46"/>
      <c r="Q14" s="46"/>
      <c r="R14" s="46"/>
      <c r="S14" s="46"/>
      <c r="T14" s="46"/>
      <c r="U14" s="46"/>
      <c r="V14" s="46"/>
      <c r="W14" s="80"/>
      <c r="X14" s="43"/>
      <c r="Y14" s="43"/>
      <c r="Z14" s="43"/>
      <c r="AA14" s="16"/>
      <c r="AB14" s="3">
        <v>816480</v>
      </c>
      <c r="AG14" t="str">
        <f t="shared" si="3"/>
        <v/>
      </c>
    </row>
    <row r="15" spans="1:33" ht="20.25" customHeight="1">
      <c r="A15" s="31"/>
      <c r="B15" s="7"/>
      <c r="C15" s="4"/>
      <c r="D15" s="5"/>
      <c r="E15" s="5"/>
      <c r="F15" s="63"/>
      <c r="G15" s="32">
        <f>SUM(G16:G22)</f>
        <v>405660422</v>
      </c>
      <c r="H15" s="68"/>
      <c r="I15" s="45"/>
      <c r="J15" s="45"/>
      <c r="K15" s="45"/>
      <c r="L15" s="45"/>
      <c r="M15" s="79"/>
      <c r="N15" s="46"/>
      <c r="O15" s="46"/>
      <c r="P15" s="46"/>
      <c r="Q15" s="46"/>
      <c r="R15" s="46"/>
      <c r="S15" s="46"/>
      <c r="T15" s="46"/>
      <c r="U15" s="46"/>
      <c r="V15" s="46"/>
      <c r="W15" s="80"/>
      <c r="X15" s="43"/>
      <c r="Y15" s="43"/>
      <c r="Z15" s="43"/>
      <c r="AA15" s="16"/>
      <c r="AB15" s="3"/>
    </row>
    <row r="16" spans="1:33" s="22" customFormat="1" ht="21" customHeight="1">
      <c r="A16" s="33" t="s">
        <v>48</v>
      </c>
      <c r="B16" s="7" t="s">
        <v>49</v>
      </c>
      <c r="C16" s="4" t="s">
        <v>50</v>
      </c>
      <c r="D16" s="5">
        <v>14</v>
      </c>
      <c r="E16" s="5">
        <v>913920</v>
      </c>
      <c r="F16" s="63"/>
      <c r="G16" s="39">
        <f t="shared" si="0"/>
        <v>12794880</v>
      </c>
      <c r="H16" s="69">
        <v>3</v>
      </c>
      <c r="I16" s="47"/>
      <c r="J16" s="47"/>
      <c r="K16" s="47"/>
      <c r="L16" s="47"/>
      <c r="M16" s="79"/>
      <c r="N16" s="46">
        <f>+D16</f>
        <v>14</v>
      </c>
      <c r="O16" s="46"/>
      <c r="P16" s="46"/>
      <c r="Q16" s="46"/>
      <c r="R16" s="46"/>
      <c r="S16" s="46"/>
      <c r="T16" s="46"/>
      <c r="U16" s="46"/>
      <c r="V16" s="46"/>
      <c r="W16" s="80"/>
      <c r="X16" s="43"/>
      <c r="Y16" s="43"/>
      <c r="Z16" s="43"/>
      <c r="AA16" s="42"/>
      <c r="AB16" s="21">
        <v>11281967.6928</v>
      </c>
      <c r="AC16" s="20">
        <v>12.34459</v>
      </c>
      <c r="AD16" s="23">
        <f>+D16-AC16</f>
        <v>1.6554099999999998</v>
      </c>
      <c r="AE16" s="22">
        <f>+D16/AC16</f>
        <v>1.1341000389644371</v>
      </c>
      <c r="AG16" t="str">
        <f t="shared" si="3"/>
        <v/>
      </c>
    </row>
    <row r="17" spans="1:33" s="22" customFormat="1" ht="24" customHeight="1">
      <c r="A17" s="33" t="s">
        <v>51</v>
      </c>
      <c r="B17" s="7" t="s">
        <v>52</v>
      </c>
      <c r="C17" s="4" t="s">
        <v>50</v>
      </c>
      <c r="D17" s="5">
        <v>21</v>
      </c>
      <c r="E17" s="5">
        <v>1068960</v>
      </c>
      <c r="F17" s="63"/>
      <c r="G17" s="39">
        <f t="shared" si="0"/>
        <v>22448160</v>
      </c>
      <c r="H17" s="69">
        <v>3</v>
      </c>
      <c r="I17" s="47"/>
      <c r="J17" s="47"/>
      <c r="K17" s="47"/>
      <c r="L17" s="47"/>
      <c r="M17" s="79"/>
      <c r="N17" s="46">
        <f t="shared" ref="N17:N22" si="6">+D17</f>
        <v>21</v>
      </c>
      <c r="O17" s="46"/>
      <c r="P17" s="46"/>
      <c r="Q17" s="46"/>
      <c r="R17" s="46"/>
      <c r="S17" s="46"/>
      <c r="T17" s="46"/>
      <c r="U17" s="46"/>
      <c r="V17" s="46"/>
      <c r="W17" s="80"/>
      <c r="X17" s="43"/>
      <c r="Y17" s="43"/>
      <c r="Z17" s="43"/>
      <c r="AA17" s="42"/>
      <c r="AB17" s="21">
        <v>14335084.977600001</v>
      </c>
      <c r="AC17" s="20">
        <v>13.410310000000001</v>
      </c>
      <c r="AD17" s="23">
        <f t="shared" ref="AD17:AD22" si="7">+D17-AC17</f>
        <v>7.5896899999999992</v>
      </c>
      <c r="AE17" s="22">
        <f t="shared" ref="AE17:AE22" si="8">+D17/AC17</f>
        <v>1.565959325325067</v>
      </c>
      <c r="AG17" t="str">
        <f t="shared" si="3"/>
        <v/>
      </c>
    </row>
    <row r="18" spans="1:33" s="22" customFormat="1" ht="21" customHeight="1">
      <c r="A18" s="33" t="s">
        <v>53</v>
      </c>
      <c r="B18" s="7" t="s">
        <v>54</v>
      </c>
      <c r="C18" s="4" t="s">
        <v>50</v>
      </c>
      <c r="D18" s="5">
        <v>40</v>
      </c>
      <c r="E18" s="5">
        <v>1252560</v>
      </c>
      <c r="F18" s="63"/>
      <c r="G18" s="39">
        <f t="shared" si="0"/>
        <v>50102400</v>
      </c>
      <c r="H18" s="69">
        <v>3</v>
      </c>
      <c r="I18" s="47"/>
      <c r="J18" s="47"/>
      <c r="K18" s="47"/>
      <c r="L18" s="47"/>
      <c r="M18" s="79"/>
      <c r="N18" s="46">
        <f t="shared" si="6"/>
        <v>40</v>
      </c>
      <c r="O18" s="46"/>
      <c r="P18" s="46"/>
      <c r="Q18" s="46"/>
      <c r="R18" s="46"/>
      <c r="S18" s="46"/>
      <c r="T18" s="46"/>
      <c r="U18" s="46"/>
      <c r="V18" s="46"/>
      <c r="W18" s="80"/>
      <c r="X18" s="43"/>
      <c r="Y18" s="43"/>
      <c r="Z18" s="43"/>
      <c r="AA18" s="42"/>
      <c r="AB18" s="21">
        <v>31258398.8616</v>
      </c>
      <c r="AC18" s="20">
        <v>24.95561</v>
      </c>
      <c r="AD18" s="23">
        <f t="shared" si="7"/>
        <v>15.04439</v>
      </c>
      <c r="AE18" s="22">
        <f t="shared" si="8"/>
        <v>1.60284601338136</v>
      </c>
      <c r="AG18" t="str">
        <f t="shared" si="3"/>
        <v/>
      </c>
    </row>
    <row r="19" spans="1:33" s="22" customFormat="1" ht="20.25" customHeight="1">
      <c r="A19" s="33" t="s">
        <v>55</v>
      </c>
      <c r="B19" s="7" t="s">
        <v>56</v>
      </c>
      <c r="C19" s="4" t="s">
        <v>50</v>
      </c>
      <c r="D19" s="5">
        <v>142</v>
      </c>
      <c r="E19" s="5">
        <v>1708541</v>
      </c>
      <c r="F19" s="63"/>
      <c r="G19" s="39">
        <f t="shared" si="0"/>
        <v>242612822</v>
      </c>
      <c r="H19" s="69">
        <v>3</v>
      </c>
      <c r="I19" s="47"/>
      <c r="J19" s="47"/>
      <c r="K19" s="47"/>
      <c r="L19" s="47"/>
      <c r="M19" s="79"/>
      <c r="N19" s="46">
        <f t="shared" si="6"/>
        <v>142</v>
      </c>
      <c r="O19" s="46"/>
      <c r="P19" s="46"/>
      <c r="Q19" s="46"/>
      <c r="R19" s="46"/>
      <c r="S19" s="46"/>
      <c r="T19" s="46"/>
      <c r="U19" s="46"/>
      <c r="V19" s="46"/>
      <c r="W19" s="80"/>
      <c r="X19" s="43"/>
      <c r="Y19" s="43"/>
      <c r="Z19" s="43"/>
      <c r="AA19" s="42"/>
      <c r="AB19" s="21">
        <v>214098827.48231</v>
      </c>
      <c r="AC19" s="20">
        <v>125.31091000000001</v>
      </c>
      <c r="AD19" s="23">
        <f t="shared" si="7"/>
        <v>16.689089999999993</v>
      </c>
      <c r="AE19" s="22">
        <f t="shared" si="8"/>
        <v>1.1331814604171335</v>
      </c>
      <c r="AG19" t="str">
        <f t="shared" si="3"/>
        <v/>
      </c>
    </row>
    <row r="20" spans="1:33" s="22" customFormat="1" ht="24" customHeight="1">
      <c r="A20" s="33" t="s">
        <v>57</v>
      </c>
      <c r="B20" s="7" t="s">
        <v>58</v>
      </c>
      <c r="C20" s="4" t="s">
        <v>50</v>
      </c>
      <c r="D20" s="5">
        <v>21</v>
      </c>
      <c r="E20" s="5">
        <v>1721760</v>
      </c>
      <c r="F20" s="63"/>
      <c r="G20" s="39">
        <f t="shared" si="0"/>
        <v>36156960</v>
      </c>
      <c r="H20" s="69">
        <v>3</v>
      </c>
      <c r="I20" s="47"/>
      <c r="J20" s="47"/>
      <c r="K20" s="47"/>
      <c r="L20" s="47"/>
      <c r="M20" s="79"/>
      <c r="N20" s="46">
        <f t="shared" si="6"/>
        <v>21</v>
      </c>
      <c r="O20" s="46"/>
      <c r="P20" s="46"/>
      <c r="Q20" s="46"/>
      <c r="R20" s="46"/>
      <c r="S20" s="46"/>
      <c r="T20" s="46"/>
      <c r="U20" s="46"/>
      <c r="V20" s="46"/>
      <c r="W20" s="80"/>
      <c r="X20" s="43"/>
      <c r="Y20" s="43"/>
      <c r="Z20" s="43"/>
      <c r="AA20" s="42"/>
      <c r="AB20" s="21">
        <v>24618430.4016</v>
      </c>
      <c r="AC20" s="20">
        <v>14.298410000000001</v>
      </c>
      <c r="AD20" s="23">
        <f t="shared" si="7"/>
        <v>6.7015899999999995</v>
      </c>
      <c r="AE20" s="22">
        <f t="shared" si="8"/>
        <v>1.4686947709570504</v>
      </c>
      <c r="AG20" t="str">
        <f t="shared" si="3"/>
        <v/>
      </c>
    </row>
    <row r="21" spans="1:33" s="22" customFormat="1" ht="20.25" customHeight="1">
      <c r="A21" s="33" t="s">
        <v>59</v>
      </c>
      <c r="B21" s="7" t="s">
        <v>60</v>
      </c>
      <c r="C21" s="4" t="s">
        <v>50</v>
      </c>
      <c r="D21" s="5">
        <v>15</v>
      </c>
      <c r="E21" s="5">
        <v>2329680</v>
      </c>
      <c r="F21" s="63"/>
      <c r="G21" s="39">
        <f t="shared" si="0"/>
        <v>34945200</v>
      </c>
      <c r="H21" s="69">
        <v>3</v>
      </c>
      <c r="I21" s="47"/>
      <c r="J21" s="47"/>
      <c r="K21" s="47"/>
      <c r="L21" s="47"/>
      <c r="M21" s="79"/>
      <c r="N21" s="46">
        <f t="shared" si="6"/>
        <v>15</v>
      </c>
      <c r="O21" s="46"/>
      <c r="P21" s="46"/>
      <c r="Q21" s="46"/>
      <c r="R21" s="46"/>
      <c r="S21" s="46"/>
      <c r="T21" s="46"/>
      <c r="U21" s="46"/>
      <c r="V21" s="46"/>
      <c r="W21" s="80"/>
      <c r="X21" s="43"/>
      <c r="Y21" s="43"/>
      <c r="Z21" s="43"/>
      <c r="AA21" s="42"/>
      <c r="AB21" s="21">
        <v>27103753.384799998</v>
      </c>
      <c r="AC21" s="20">
        <v>11.63411</v>
      </c>
      <c r="AD21" s="23">
        <f t="shared" si="7"/>
        <v>3.3658900000000003</v>
      </c>
      <c r="AE21" s="22">
        <f t="shared" si="8"/>
        <v>1.2893122035119147</v>
      </c>
      <c r="AG21" t="str">
        <f t="shared" si="3"/>
        <v/>
      </c>
    </row>
    <row r="22" spans="1:33" s="22" customFormat="1" ht="20.25" customHeight="1">
      <c r="A22" s="33" t="s">
        <v>61</v>
      </c>
      <c r="B22" s="7" t="s">
        <v>62</v>
      </c>
      <c r="C22" s="4" t="s">
        <v>50</v>
      </c>
      <c r="D22" s="5">
        <v>3</v>
      </c>
      <c r="E22" s="5">
        <v>2200000</v>
      </c>
      <c r="F22" s="63"/>
      <c r="G22" s="39">
        <f t="shared" si="0"/>
        <v>6600000</v>
      </c>
      <c r="H22" s="69">
        <v>3</v>
      </c>
      <c r="I22" s="47"/>
      <c r="J22" s="47"/>
      <c r="K22" s="47"/>
      <c r="L22" s="47"/>
      <c r="M22" s="79"/>
      <c r="N22" s="46">
        <f t="shared" si="6"/>
        <v>3</v>
      </c>
      <c r="O22" s="46"/>
      <c r="P22" s="46"/>
      <c r="Q22" s="46"/>
      <c r="R22" s="46"/>
      <c r="S22" s="46"/>
      <c r="T22" s="46"/>
      <c r="U22" s="46"/>
      <c r="V22" s="46"/>
      <c r="W22" s="80"/>
      <c r="X22" s="43"/>
      <c r="Y22" s="43"/>
      <c r="Z22" s="43"/>
      <c r="AA22" s="42"/>
      <c r="AB22" s="21">
        <v>3286800</v>
      </c>
      <c r="AC22" s="20">
        <v>1.494</v>
      </c>
      <c r="AD22" s="23">
        <f t="shared" si="7"/>
        <v>1.506</v>
      </c>
      <c r="AE22" s="22">
        <f t="shared" si="8"/>
        <v>2.0080321285140563</v>
      </c>
      <c r="AG22" t="str">
        <f t="shared" si="3"/>
        <v/>
      </c>
    </row>
    <row r="23" spans="1:33" s="22" customFormat="1" ht="20.25" customHeight="1">
      <c r="A23" s="33"/>
      <c r="B23" s="7"/>
      <c r="C23" s="4"/>
      <c r="D23" s="5"/>
      <c r="E23" s="5"/>
      <c r="F23" s="63"/>
      <c r="G23" s="39">
        <f>SUM(G24:G27)</f>
        <v>140535000</v>
      </c>
      <c r="H23" s="69"/>
      <c r="I23" s="47"/>
      <c r="J23" s="47"/>
      <c r="K23" s="47"/>
      <c r="L23" s="47"/>
      <c r="M23" s="79"/>
      <c r="N23" s="46"/>
      <c r="O23" s="46"/>
      <c r="P23" s="46"/>
      <c r="Q23" s="46"/>
      <c r="R23" s="46"/>
      <c r="S23" s="46"/>
      <c r="T23" s="46"/>
      <c r="U23" s="46"/>
      <c r="V23" s="46"/>
      <c r="W23" s="80"/>
      <c r="X23" s="43"/>
      <c r="Y23" s="43"/>
      <c r="Z23" s="43"/>
      <c r="AA23" s="42"/>
      <c r="AB23" s="21"/>
      <c r="AC23" s="55"/>
      <c r="AD23" s="23"/>
      <c r="AG23"/>
    </row>
    <row r="24" spans="1:33" ht="27.75" customHeight="1">
      <c r="A24" s="31" t="s">
        <v>63</v>
      </c>
      <c r="B24" s="7" t="s">
        <v>64</v>
      </c>
      <c r="C24" s="4" t="s">
        <v>45</v>
      </c>
      <c r="D24" s="5">
        <v>150</v>
      </c>
      <c r="E24" s="5">
        <f>20000*6</f>
        <v>120000</v>
      </c>
      <c r="F24" s="63"/>
      <c r="G24" s="32">
        <f t="shared" si="0"/>
        <v>18000000</v>
      </c>
      <c r="H24" s="68">
        <v>3</v>
      </c>
      <c r="I24" s="45"/>
      <c r="J24" s="45"/>
      <c r="K24" s="45"/>
      <c r="L24" s="45"/>
      <c r="M24" s="79"/>
      <c r="N24" s="46"/>
      <c r="O24" s="46"/>
      <c r="P24" s="46">
        <f>+D24</f>
        <v>150</v>
      </c>
      <c r="Q24" s="46"/>
      <c r="R24" s="46"/>
      <c r="S24" s="46"/>
      <c r="T24" s="46"/>
      <c r="U24" s="46"/>
      <c r="V24" s="46"/>
      <c r="W24" s="80"/>
      <c r="X24" s="43"/>
      <c r="Y24" s="43"/>
      <c r="Z24" s="43"/>
      <c r="AA24" s="16"/>
      <c r="AB24" s="3">
        <v>17472000</v>
      </c>
      <c r="AG24" t="str">
        <f t="shared" si="3"/>
        <v/>
      </c>
    </row>
    <row r="25" spans="1:33" ht="28.5" customHeight="1">
      <c r="A25" s="31" t="s">
        <v>65</v>
      </c>
      <c r="B25" s="7" t="s">
        <v>66</v>
      </c>
      <c r="C25" s="4" t="s">
        <v>45</v>
      </c>
      <c r="D25" s="5">
        <v>410</v>
      </c>
      <c r="E25" s="5">
        <f>6*28000</f>
        <v>168000</v>
      </c>
      <c r="F25" s="63"/>
      <c r="G25" s="32">
        <f t="shared" si="0"/>
        <v>68880000</v>
      </c>
      <c r="H25" s="68">
        <v>3</v>
      </c>
      <c r="I25" s="45"/>
      <c r="J25" s="45"/>
      <c r="K25" s="45"/>
      <c r="L25" s="45"/>
      <c r="M25" s="79"/>
      <c r="N25" s="46"/>
      <c r="O25" s="46"/>
      <c r="P25" s="46">
        <f t="shared" ref="P25:P29" si="9">+D25</f>
        <v>410</v>
      </c>
      <c r="Q25" s="46"/>
      <c r="R25" s="46"/>
      <c r="S25" s="46"/>
      <c r="T25" s="46"/>
      <c r="U25" s="46"/>
      <c r="V25" s="46"/>
      <c r="W25" s="80"/>
      <c r="X25" s="43"/>
      <c r="Y25" s="43"/>
      <c r="Z25" s="43"/>
      <c r="AA25" s="16"/>
      <c r="AB25" s="3">
        <v>67590600</v>
      </c>
      <c r="AG25" t="str">
        <f t="shared" si="3"/>
        <v/>
      </c>
    </row>
    <row r="26" spans="1:33" ht="35.25" customHeight="1">
      <c r="A26" s="31" t="s">
        <v>67</v>
      </c>
      <c r="B26" s="7" t="s">
        <v>68</v>
      </c>
      <c r="C26" s="4" t="s">
        <v>45</v>
      </c>
      <c r="D26" s="5">
        <v>112</v>
      </c>
      <c r="E26" s="5">
        <f>6*35000</f>
        <v>210000</v>
      </c>
      <c r="F26" s="63"/>
      <c r="G26" s="32">
        <f t="shared" si="0"/>
        <v>23520000</v>
      </c>
      <c r="H26" s="68">
        <v>3</v>
      </c>
      <c r="I26" s="45"/>
      <c r="J26" s="45"/>
      <c r="K26" s="45"/>
      <c r="L26" s="45"/>
      <c r="M26" s="79"/>
      <c r="N26" s="46"/>
      <c r="O26" s="46"/>
      <c r="P26" s="46">
        <f t="shared" si="9"/>
        <v>112</v>
      </c>
      <c r="Q26" s="46"/>
      <c r="R26" s="46"/>
      <c r="S26" s="46"/>
      <c r="T26" s="46"/>
      <c r="U26" s="46"/>
      <c r="V26" s="46"/>
      <c r="W26" s="80"/>
      <c r="X26" s="43"/>
      <c r="Y26" s="43"/>
      <c r="Z26" s="43"/>
      <c r="AA26" s="16"/>
      <c r="AB26" s="3">
        <v>22711500</v>
      </c>
      <c r="AG26" t="str">
        <f t="shared" si="3"/>
        <v/>
      </c>
    </row>
    <row r="27" spans="1:33" ht="27.75" customHeight="1">
      <c r="A27" s="31" t="s">
        <v>69</v>
      </c>
      <c r="B27" s="7" t="s">
        <v>70</v>
      </c>
      <c r="C27" s="4" t="s">
        <v>50</v>
      </c>
      <c r="D27" s="5">
        <v>123</v>
      </c>
      <c r="E27" s="5">
        <v>245000</v>
      </c>
      <c r="F27" s="63"/>
      <c r="G27" s="32">
        <f t="shared" si="0"/>
        <v>30135000</v>
      </c>
      <c r="H27" s="68">
        <v>3</v>
      </c>
      <c r="I27" s="45"/>
      <c r="J27" s="45"/>
      <c r="K27" s="45"/>
      <c r="L27" s="45"/>
      <c r="M27" s="79"/>
      <c r="N27" s="46"/>
      <c r="O27" s="46"/>
      <c r="P27" s="46">
        <f t="shared" si="9"/>
        <v>123</v>
      </c>
      <c r="Q27" s="46"/>
      <c r="R27" s="46"/>
      <c r="S27" s="46"/>
      <c r="T27" s="46"/>
      <c r="U27" s="46"/>
      <c r="V27" s="46"/>
      <c r="W27" s="80"/>
      <c r="X27" s="43"/>
      <c r="Y27" s="43"/>
      <c r="Z27" s="43"/>
      <c r="AA27" s="16"/>
      <c r="AB27" s="3">
        <v>29192730</v>
      </c>
      <c r="AG27" t="str">
        <f t="shared" si="3"/>
        <v/>
      </c>
    </row>
    <row r="28" spans="1:33" ht="27.75" customHeight="1">
      <c r="A28" s="31"/>
      <c r="B28" s="7"/>
      <c r="C28" s="4"/>
      <c r="D28" s="5"/>
      <c r="E28" s="5"/>
      <c r="F28" s="63"/>
      <c r="G28" s="32">
        <f>SUM(G29)</f>
        <v>2808000</v>
      </c>
      <c r="H28" s="68"/>
      <c r="I28" s="45"/>
      <c r="J28" s="45"/>
      <c r="K28" s="45"/>
      <c r="L28" s="45"/>
      <c r="M28" s="79"/>
      <c r="N28" s="46"/>
      <c r="O28" s="46"/>
      <c r="P28" s="46"/>
      <c r="Q28" s="46"/>
      <c r="R28" s="46"/>
      <c r="S28" s="46"/>
      <c r="T28" s="46"/>
      <c r="U28" s="46"/>
      <c r="V28" s="46"/>
      <c r="W28" s="80"/>
      <c r="X28" s="43"/>
      <c r="Y28" s="43"/>
      <c r="Z28" s="43"/>
      <c r="AA28" s="16"/>
      <c r="AB28" s="3"/>
    </row>
    <row r="29" spans="1:33" ht="44.25" customHeight="1">
      <c r="A29" s="31" t="s">
        <v>71</v>
      </c>
      <c r="B29" s="7" t="s">
        <v>72</v>
      </c>
      <c r="C29" s="4" t="s">
        <v>73</v>
      </c>
      <c r="D29" s="5">
        <v>24</v>
      </c>
      <c r="E29" s="5">
        <v>117000</v>
      </c>
      <c r="F29" s="63"/>
      <c r="G29" s="32">
        <f t="shared" si="0"/>
        <v>2808000</v>
      </c>
      <c r="H29" s="68">
        <v>3</v>
      </c>
      <c r="I29" s="45"/>
      <c r="J29" s="45"/>
      <c r="K29" s="45"/>
      <c r="L29" s="45"/>
      <c r="M29" s="79"/>
      <c r="N29" s="46"/>
      <c r="O29" s="46"/>
      <c r="P29" s="46">
        <f t="shared" si="9"/>
        <v>24</v>
      </c>
      <c r="Q29" s="46"/>
      <c r="R29" s="46"/>
      <c r="S29" s="46"/>
      <c r="T29" s="46"/>
      <c r="U29" s="46"/>
      <c r="V29" s="46"/>
      <c r="W29" s="80"/>
      <c r="X29" s="43"/>
      <c r="Y29" s="43"/>
      <c r="Z29" s="43"/>
      <c r="AA29" s="16"/>
      <c r="AB29" s="3">
        <v>1938000</v>
      </c>
      <c r="AG29" t="str">
        <f t="shared" si="3"/>
        <v/>
      </c>
    </row>
    <row r="30" spans="1:33">
      <c r="A30" s="31"/>
      <c r="B30" s="7"/>
      <c r="C30" s="4"/>
      <c r="D30" s="5"/>
      <c r="E30" s="5"/>
      <c r="F30" s="63"/>
      <c r="G30" s="32"/>
      <c r="H30" s="68"/>
      <c r="I30" s="45"/>
      <c r="J30" s="45"/>
      <c r="K30" s="45"/>
      <c r="L30" s="45"/>
      <c r="M30" s="79"/>
      <c r="N30" s="46"/>
      <c r="O30" s="46"/>
      <c r="P30" s="46"/>
      <c r="Q30" s="46"/>
      <c r="R30" s="46"/>
      <c r="S30" s="46"/>
      <c r="T30" s="46"/>
      <c r="U30" s="46"/>
      <c r="V30" s="46"/>
      <c r="W30" s="80"/>
      <c r="X30" s="43"/>
      <c r="Y30" s="43"/>
      <c r="Z30" s="43"/>
      <c r="AA30" s="43"/>
      <c r="AB30" s="3"/>
      <c r="AG30" t="str">
        <f t="shared" si="3"/>
        <v/>
      </c>
    </row>
    <row r="31" spans="1:33" s="22" customFormat="1" ht="18.75" customHeight="1">
      <c r="A31" s="29"/>
      <c r="B31" s="19" t="s">
        <v>74</v>
      </c>
      <c r="C31" s="18"/>
      <c r="D31" s="18"/>
      <c r="E31" s="18"/>
      <c r="F31" s="18"/>
      <c r="G31" s="53">
        <f>SUM(G32:G41)</f>
        <v>331038600</v>
      </c>
      <c r="H31" s="70"/>
      <c r="I31" s="18"/>
      <c r="J31" s="18"/>
      <c r="K31" s="18"/>
      <c r="L31" s="62"/>
      <c r="M31" s="29"/>
      <c r="N31" s="18"/>
      <c r="O31" s="18"/>
      <c r="P31" s="18"/>
      <c r="Q31" s="18"/>
      <c r="R31" s="18"/>
      <c r="S31" s="18"/>
      <c r="T31" s="18"/>
      <c r="U31" s="18"/>
      <c r="V31" s="18"/>
      <c r="W31" s="81"/>
      <c r="X31" s="43"/>
      <c r="Y31" s="43"/>
      <c r="Z31" s="43"/>
      <c r="AA31" s="43"/>
      <c r="AB31" s="24"/>
      <c r="AG31" t="str">
        <f t="shared" si="3"/>
        <v/>
      </c>
    </row>
    <row r="32" spans="1:33" ht="20.25" customHeight="1">
      <c r="A32" s="31" t="s">
        <v>75</v>
      </c>
      <c r="B32" s="7" t="s">
        <v>76</v>
      </c>
      <c r="C32" s="4" t="s">
        <v>77</v>
      </c>
      <c r="D32" s="5">
        <v>784</v>
      </c>
      <c r="E32" s="5">
        <v>48000</v>
      </c>
      <c r="F32" s="63"/>
      <c r="G32" s="32">
        <f t="shared" ref="G32:G41" si="10">+E32*D32</f>
        <v>37632000</v>
      </c>
      <c r="H32" s="68">
        <v>8</v>
      </c>
      <c r="I32" s="45"/>
      <c r="J32" s="45"/>
      <c r="K32" s="45"/>
      <c r="L32" s="45"/>
      <c r="M32" s="79"/>
      <c r="N32" s="46"/>
      <c r="O32" s="46">
        <f>+$D$32/8</f>
        <v>98</v>
      </c>
      <c r="P32" s="46">
        <f>+$D$32/8</f>
        <v>98</v>
      </c>
      <c r="Q32" s="46">
        <f t="shared" ref="Q32:V32" si="11">+$D$32/8</f>
        <v>98</v>
      </c>
      <c r="R32" s="46">
        <f t="shared" si="11"/>
        <v>98</v>
      </c>
      <c r="S32" s="46">
        <f t="shared" si="11"/>
        <v>98</v>
      </c>
      <c r="T32" s="46">
        <f t="shared" si="11"/>
        <v>98</v>
      </c>
      <c r="U32" s="46">
        <f t="shared" si="11"/>
        <v>98</v>
      </c>
      <c r="V32" s="46">
        <f t="shared" si="11"/>
        <v>98</v>
      </c>
      <c r="W32" s="80"/>
      <c r="X32" s="43"/>
      <c r="Y32" s="43"/>
      <c r="Z32" s="43"/>
      <c r="AA32" s="43"/>
      <c r="AB32" s="3">
        <v>37335850.471177951</v>
      </c>
      <c r="AG32" t="str">
        <f t="shared" si="3"/>
        <v/>
      </c>
    </row>
    <row r="33" spans="1:33" ht="16.5" customHeight="1">
      <c r="A33" s="31" t="s">
        <v>78</v>
      </c>
      <c r="B33" s="7" t="s">
        <v>79</v>
      </c>
      <c r="C33" s="4" t="s">
        <v>77</v>
      </c>
      <c r="D33" s="5">
        <v>300</v>
      </c>
      <c r="E33" s="5">
        <v>55000</v>
      </c>
      <c r="F33" s="63"/>
      <c r="G33" s="32">
        <f t="shared" si="10"/>
        <v>16500000</v>
      </c>
      <c r="H33" s="68">
        <v>6</v>
      </c>
      <c r="I33" s="45"/>
      <c r="J33" s="45"/>
      <c r="K33" s="45"/>
      <c r="L33" s="45"/>
      <c r="M33" s="79">
        <f>+$D$33/5</f>
        <v>60</v>
      </c>
      <c r="N33" s="46"/>
      <c r="O33" s="46">
        <f>+$D$33/6</f>
        <v>50</v>
      </c>
      <c r="P33" s="46">
        <f t="shared" ref="P33:R33" si="12">+$D$33/6</f>
        <v>50</v>
      </c>
      <c r="Q33" s="46">
        <f t="shared" si="12"/>
        <v>50</v>
      </c>
      <c r="R33" s="46">
        <f t="shared" si="12"/>
        <v>50</v>
      </c>
      <c r="S33" s="46">
        <f>+D33-M33-O33-P33-Q33-R33</f>
        <v>40</v>
      </c>
      <c r="T33" s="46"/>
      <c r="U33" s="46"/>
      <c r="V33" s="46"/>
      <c r="W33" s="80"/>
      <c r="X33" s="43"/>
      <c r="Y33" s="43"/>
      <c r="Z33" s="43"/>
      <c r="AA33" s="16"/>
      <c r="AB33" s="3">
        <v>16437564.451000005</v>
      </c>
      <c r="AG33" t="str">
        <f t="shared" si="3"/>
        <v/>
      </c>
    </row>
    <row r="34" spans="1:33" ht="16.5" customHeight="1">
      <c r="A34" s="31"/>
      <c r="B34" s="7"/>
      <c r="C34" s="4"/>
      <c r="D34" s="5"/>
      <c r="E34" s="5"/>
      <c r="F34" s="63"/>
      <c r="G34" s="32"/>
      <c r="H34" s="68"/>
      <c r="I34" s="45"/>
      <c r="J34" s="45"/>
      <c r="K34" s="45"/>
      <c r="L34" s="45"/>
      <c r="M34" s="79"/>
      <c r="N34" s="46"/>
      <c r="O34" s="46"/>
      <c r="P34" s="46"/>
      <c r="Q34" s="46"/>
      <c r="R34" s="46"/>
      <c r="S34" s="46"/>
      <c r="T34" s="46"/>
      <c r="U34" s="46"/>
      <c r="V34" s="46"/>
      <c r="W34" s="80"/>
      <c r="X34" s="43"/>
      <c r="Y34" s="43"/>
      <c r="Z34" s="43"/>
      <c r="AA34" s="16"/>
      <c r="AB34" s="3"/>
    </row>
    <row r="35" spans="1:33" ht="19.5" customHeight="1">
      <c r="A35" s="31" t="s">
        <v>80</v>
      </c>
      <c r="B35" s="7" t="s">
        <v>81</v>
      </c>
      <c r="C35" s="4" t="s">
        <v>77</v>
      </c>
      <c r="D35" s="5">
        <v>435</v>
      </c>
      <c r="E35" s="5">
        <v>61000</v>
      </c>
      <c r="F35" s="63"/>
      <c r="G35" s="32">
        <f t="shared" si="10"/>
        <v>26535000</v>
      </c>
      <c r="H35" s="68">
        <v>6</v>
      </c>
      <c r="I35" s="45"/>
      <c r="J35" s="45"/>
      <c r="K35" s="45"/>
      <c r="L35" s="45"/>
      <c r="M35" s="79">
        <f>+$D$35/5</f>
        <v>87</v>
      </c>
      <c r="N35" s="46"/>
      <c r="O35" s="46">
        <f>+$D$35/6</f>
        <v>72.5</v>
      </c>
      <c r="P35" s="46">
        <f t="shared" ref="P35:R35" si="13">+$D$35/6</f>
        <v>72.5</v>
      </c>
      <c r="Q35" s="46">
        <f t="shared" si="13"/>
        <v>72.5</v>
      </c>
      <c r="R35" s="46">
        <f t="shared" si="13"/>
        <v>72.5</v>
      </c>
      <c r="S35" s="46">
        <f>+D35-M35-O35-P35-Q35-R35</f>
        <v>58</v>
      </c>
      <c r="T35" s="46"/>
      <c r="U35" s="46"/>
      <c r="V35" s="46"/>
      <c r="W35" s="80"/>
      <c r="X35" s="43"/>
      <c r="Y35" s="43"/>
      <c r="Z35" s="43"/>
      <c r="AA35" s="16"/>
      <c r="AB35" s="3">
        <v>25736688.486000028</v>
      </c>
      <c r="AG35" t="str">
        <f t="shared" si="3"/>
        <v/>
      </c>
    </row>
    <row r="36" spans="1:33" ht="19.5" customHeight="1">
      <c r="A36" s="31"/>
      <c r="B36" s="7"/>
      <c r="C36" s="4"/>
      <c r="D36" s="5"/>
      <c r="E36" s="5"/>
      <c r="F36" s="63"/>
      <c r="G36" s="32"/>
      <c r="H36" s="68"/>
      <c r="I36" s="45"/>
      <c r="J36" s="45"/>
      <c r="K36" s="45"/>
      <c r="L36" s="45"/>
      <c r="M36" s="79"/>
      <c r="N36" s="46"/>
      <c r="O36" s="46"/>
      <c r="P36" s="46"/>
      <c r="Q36" s="46"/>
      <c r="R36" s="46"/>
      <c r="S36" s="46"/>
      <c r="T36" s="46"/>
      <c r="U36" s="46"/>
      <c r="V36" s="46"/>
      <c r="W36" s="80"/>
      <c r="X36" s="43"/>
      <c r="Y36" s="43"/>
      <c r="Z36" s="43"/>
      <c r="AA36" s="16"/>
      <c r="AB36" s="3"/>
    </row>
    <row r="37" spans="1:33" ht="19.5" customHeight="1">
      <c r="A37" s="31" t="s">
        <v>82</v>
      </c>
      <c r="B37" s="7" t="s">
        <v>83</v>
      </c>
      <c r="C37" s="4" t="s">
        <v>77</v>
      </c>
      <c r="D37" s="5">
        <v>3270</v>
      </c>
      <c r="E37" s="5">
        <v>30000</v>
      </c>
      <c r="F37" s="63"/>
      <c r="G37" s="32">
        <f t="shared" si="10"/>
        <v>98100000</v>
      </c>
      <c r="H37" s="68">
        <v>3</v>
      </c>
      <c r="I37" s="45"/>
      <c r="J37" s="45"/>
      <c r="K37" s="45"/>
      <c r="L37" s="45"/>
      <c r="M37" s="79">
        <f>+$D$37/4</f>
        <v>817.5</v>
      </c>
      <c r="N37" s="46">
        <f>+$D$37/4</f>
        <v>817.5</v>
      </c>
      <c r="O37" s="46"/>
      <c r="P37" s="46"/>
      <c r="Q37" s="46">
        <f t="shared" ref="Q37:R37" si="14">+$D$37/4</f>
        <v>817.5</v>
      </c>
      <c r="R37" s="46">
        <f t="shared" si="14"/>
        <v>817.5</v>
      </c>
      <c r="S37" s="46"/>
      <c r="T37" s="46"/>
      <c r="U37" s="46"/>
      <c r="V37" s="46"/>
      <c r="W37" s="80"/>
      <c r="X37" s="43"/>
      <c r="Y37" s="43"/>
      <c r="Z37" s="43"/>
      <c r="AA37" s="16"/>
      <c r="AB37" s="3">
        <v>97759560</v>
      </c>
      <c r="AG37" t="str">
        <f t="shared" si="3"/>
        <v/>
      </c>
    </row>
    <row r="38" spans="1:33" ht="19.5" customHeight="1">
      <c r="A38" s="31"/>
      <c r="B38" s="7"/>
      <c r="C38" s="4"/>
      <c r="D38" s="5"/>
      <c r="E38" s="5"/>
      <c r="F38" s="63"/>
      <c r="G38" s="32"/>
      <c r="H38" s="68"/>
      <c r="I38" s="45"/>
      <c r="J38" s="45"/>
      <c r="K38" s="45"/>
      <c r="L38" s="45"/>
      <c r="M38" s="79"/>
      <c r="N38" s="46"/>
      <c r="O38" s="46"/>
      <c r="P38" s="46"/>
      <c r="Q38" s="46"/>
      <c r="R38" s="46"/>
      <c r="S38" s="46"/>
      <c r="T38" s="46"/>
      <c r="U38" s="46"/>
      <c r="V38" s="46"/>
      <c r="W38" s="80"/>
      <c r="X38" s="43"/>
      <c r="Y38" s="43"/>
      <c r="Z38" s="43"/>
      <c r="AA38" s="16"/>
      <c r="AB38" s="3"/>
    </row>
    <row r="39" spans="1:33" ht="21.75" customHeight="1">
      <c r="A39" s="31" t="s">
        <v>84</v>
      </c>
      <c r="B39" s="7" t="s">
        <v>85</v>
      </c>
      <c r="C39" s="4" t="s">
        <v>77</v>
      </c>
      <c r="D39" s="5">
        <v>135.6</v>
      </c>
      <c r="E39" s="5">
        <v>61000</v>
      </c>
      <c r="F39" s="63"/>
      <c r="G39" s="32">
        <f t="shared" si="10"/>
        <v>8271600</v>
      </c>
      <c r="H39" s="68">
        <v>1</v>
      </c>
      <c r="I39" s="45"/>
      <c r="J39" s="45"/>
      <c r="K39" s="45"/>
      <c r="L39" s="45"/>
      <c r="M39" s="79"/>
      <c r="N39" s="46"/>
      <c r="O39" s="46">
        <f>+D39</f>
        <v>135.6</v>
      </c>
      <c r="P39" s="46"/>
      <c r="Q39" s="46"/>
      <c r="R39" s="46"/>
      <c r="S39" s="46"/>
      <c r="T39" s="46"/>
      <c r="U39" s="46"/>
      <c r="V39" s="46"/>
      <c r="W39" s="80"/>
      <c r="X39" s="43"/>
      <c r="Y39" s="43"/>
      <c r="Z39" s="43"/>
      <c r="AA39" s="16"/>
      <c r="AB39" s="3">
        <v>8271600</v>
      </c>
      <c r="AG39" t="str">
        <f t="shared" si="3"/>
        <v/>
      </c>
    </row>
    <row r="40" spans="1:33" ht="21.75" customHeight="1">
      <c r="A40" s="31"/>
      <c r="B40" s="7"/>
      <c r="C40" s="4"/>
      <c r="D40" s="5"/>
      <c r="E40" s="5"/>
      <c r="F40" s="63"/>
      <c r="G40" s="32"/>
      <c r="H40" s="68"/>
      <c r="I40" s="45"/>
      <c r="J40" s="45"/>
      <c r="K40" s="45"/>
      <c r="L40" s="45"/>
      <c r="M40" s="79"/>
      <c r="N40" s="46"/>
      <c r="O40" s="46"/>
      <c r="P40" s="46"/>
      <c r="Q40" s="46"/>
      <c r="R40" s="46"/>
      <c r="S40" s="46"/>
      <c r="T40" s="46"/>
      <c r="U40" s="46"/>
      <c r="V40" s="46"/>
      <c r="W40" s="80"/>
      <c r="X40" s="43"/>
      <c r="Y40" s="43"/>
      <c r="Z40" s="43"/>
      <c r="AA40" s="16"/>
      <c r="AB40" s="3"/>
    </row>
    <row r="41" spans="1:33" ht="19.5" customHeight="1">
      <c r="A41" s="31" t="s">
        <v>86</v>
      </c>
      <c r="B41" s="7" t="s">
        <v>87</v>
      </c>
      <c r="C41" s="4" t="s">
        <v>36</v>
      </c>
      <c r="D41" s="5">
        <v>120000</v>
      </c>
      <c r="E41" s="5">
        <v>1200</v>
      </c>
      <c r="F41" s="63"/>
      <c r="G41" s="32">
        <f t="shared" si="10"/>
        <v>144000000</v>
      </c>
      <c r="H41" s="68">
        <v>8</v>
      </c>
      <c r="I41" s="45"/>
      <c r="J41" s="45"/>
      <c r="K41" s="45"/>
      <c r="L41" s="45"/>
      <c r="M41" s="79"/>
      <c r="N41" s="46"/>
      <c r="O41" s="46"/>
      <c r="P41" s="46">
        <f>+$D$41/5</f>
        <v>24000</v>
      </c>
      <c r="Q41" s="46">
        <f>+$D$41/5</f>
        <v>24000</v>
      </c>
      <c r="R41" s="46">
        <f>+$D$41/8</f>
        <v>15000</v>
      </c>
      <c r="S41" s="46">
        <v>12000</v>
      </c>
      <c r="T41" s="46">
        <v>12000</v>
      </c>
      <c r="U41" s="46">
        <f t="shared" ref="U41:V41" si="15">+$D$41/8</f>
        <v>15000</v>
      </c>
      <c r="V41" s="46">
        <f t="shared" si="15"/>
        <v>15000</v>
      </c>
      <c r="W41" s="80">
        <f>+D41-P41-Q41-R41-S41-T41-U41-V41</f>
        <v>3000</v>
      </c>
      <c r="X41" s="43"/>
      <c r="Y41" s="43"/>
      <c r="Z41" s="43"/>
      <c r="AA41" s="16"/>
      <c r="AB41" s="3">
        <v>143451000</v>
      </c>
      <c r="AG41" t="str">
        <f t="shared" si="3"/>
        <v/>
      </c>
    </row>
    <row r="42" spans="1:33" ht="13.5" customHeight="1">
      <c r="A42" s="31"/>
      <c r="B42" s="7"/>
      <c r="C42" s="4"/>
      <c r="D42" s="5"/>
      <c r="E42" s="5"/>
      <c r="F42" s="63"/>
      <c r="G42" s="32"/>
      <c r="H42" s="68"/>
      <c r="I42" s="45"/>
      <c r="J42" s="45"/>
      <c r="K42" s="45"/>
      <c r="L42" s="45"/>
      <c r="M42" s="79"/>
      <c r="N42" s="46"/>
      <c r="O42" s="46"/>
      <c r="P42" s="46"/>
      <c r="Q42" s="46"/>
      <c r="R42" s="46"/>
      <c r="S42" s="46"/>
      <c r="T42" s="46"/>
      <c r="U42" s="46"/>
      <c r="V42" s="46"/>
      <c r="W42" s="80"/>
      <c r="X42" s="43"/>
      <c r="Y42" s="43"/>
      <c r="Z42" s="43"/>
      <c r="AA42" s="16"/>
      <c r="AB42" s="3"/>
      <c r="AG42" t="str">
        <f t="shared" si="3"/>
        <v/>
      </c>
    </row>
    <row r="43" spans="1:33" ht="23.25" customHeight="1">
      <c r="A43" s="29"/>
      <c r="B43" s="19" t="s">
        <v>88</v>
      </c>
      <c r="C43" s="18"/>
      <c r="D43" s="18"/>
      <c r="E43" s="18"/>
      <c r="F43" s="62"/>
      <c r="G43" s="30">
        <f>SUM(G44:G45)</f>
        <v>365400000</v>
      </c>
      <c r="H43" s="71"/>
      <c r="I43" s="48"/>
      <c r="J43" s="48"/>
      <c r="K43" s="48"/>
      <c r="L43" s="48"/>
      <c r="M43" s="48"/>
      <c r="N43" s="48"/>
      <c r="O43" s="48"/>
      <c r="P43" s="48"/>
      <c r="Q43" s="48"/>
      <c r="R43" s="48"/>
      <c r="S43" s="48"/>
      <c r="T43" s="48"/>
      <c r="U43" s="48"/>
      <c r="V43" s="48"/>
      <c r="W43" s="48"/>
      <c r="X43" s="44"/>
      <c r="Y43" s="44"/>
      <c r="Z43" s="44"/>
      <c r="AA43" s="41"/>
      <c r="AB43" s="1"/>
      <c r="AG43" t="str">
        <f t="shared" si="3"/>
        <v/>
      </c>
    </row>
    <row r="44" spans="1:33" ht="19.5" customHeight="1">
      <c r="A44" s="31" t="s">
        <v>89</v>
      </c>
      <c r="B44" s="7" t="s">
        <v>90</v>
      </c>
      <c r="C44" s="4" t="s">
        <v>91</v>
      </c>
      <c r="D44" s="5">
        <v>12180</v>
      </c>
      <c r="E44" s="5">
        <v>30000</v>
      </c>
      <c r="F44" s="63"/>
      <c r="G44" s="32">
        <f>+E44*D44</f>
        <v>365400000</v>
      </c>
      <c r="H44" s="68">
        <v>11</v>
      </c>
      <c r="I44" s="45"/>
      <c r="J44" s="45"/>
      <c r="K44" s="45"/>
      <c r="L44" s="45"/>
      <c r="M44" s="79">
        <v>300</v>
      </c>
      <c r="N44" s="46">
        <v>150</v>
      </c>
      <c r="O44" s="46">
        <v>150</v>
      </c>
      <c r="P44" s="46">
        <f>+($D$44-$M$44-$N$44-$O$44)/7</f>
        <v>1654.2857142857142</v>
      </c>
      <c r="Q44" s="46">
        <f>+($D$44-$M$44-$N$44-$O$44)/7</f>
        <v>1654.2857142857142</v>
      </c>
      <c r="R44" s="46">
        <f>+($D$44-$M$44-$N$44-$O$44)/7*2</f>
        <v>3308.5714285714284</v>
      </c>
      <c r="S44" s="46">
        <f>+($D$44-$M$44-$N$44-$O$44)/7</f>
        <v>1654.2857142857142</v>
      </c>
      <c r="T44" s="46">
        <v>1400</v>
      </c>
      <c r="U44" s="46">
        <f>+($D$44-$M$44-$N$44-$O$44)/7/2</f>
        <v>827.14285714285711</v>
      </c>
      <c r="V44" s="46">
        <f>+($D$44-$M$44-$N$44-$O$44)/7/2</f>
        <v>827.14285714285711</v>
      </c>
      <c r="W44" s="80">
        <f>+D44-M44-N44-O44-P44-Q44-R44-S44-T44-U44-V44</f>
        <v>254.28571428571558</v>
      </c>
      <c r="X44" s="43">
        <f>SUM(M44:W44)</f>
        <v>12180</v>
      </c>
      <c r="Y44" s="43"/>
      <c r="Z44" s="43"/>
      <c r="AA44" s="16"/>
      <c r="AB44" s="3">
        <v>305186581.09666878</v>
      </c>
      <c r="AG44" t="str">
        <f t="shared" si="3"/>
        <v/>
      </c>
    </row>
    <row r="45" spans="1:33" ht="13.5" customHeight="1">
      <c r="A45" s="31"/>
      <c r="B45" s="7"/>
      <c r="C45" s="4"/>
      <c r="D45" s="5"/>
      <c r="E45" s="5"/>
      <c r="F45" s="63"/>
      <c r="G45" s="32"/>
      <c r="H45" s="68"/>
      <c r="I45" s="45"/>
      <c r="J45" s="45"/>
      <c r="K45" s="45"/>
      <c r="L45" s="45"/>
      <c r="M45" s="79"/>
      <c r="N45" s="46"/>
      <c r="O45" s="46"/>
      <c r="P45" s="46"/>
      <c r="Q45" s="46"/>
      <c r="R45" s="46"/>
      <c r="S45" s="46"/>
      <c r="T45" s="46"/>
      <c r="U45" s="46"/>
      <c r="V45" s="46"/>
      <c r="W45" s="80"/>
      <c r="X45" s="43"/>
      <c r="Y45" s="43"/>
      <c r="Z45" s="43"/>
      <c r="AA45" s="16"/>
      <c r="AB45" s="3"/>
      <c r="AG45" t="str">
        <f t="shared" si="3"/>
        <v/>
      </c>
    </row>
    <row r="46" spans="1:33" ht="18.75" customHeight="1">
      <c r="A46" s="29"/>
      <c r="B46" s="19" t="s">
        <v>92</v>
      </c>
      <c r="C46" s="18"/>
      <c r="D46" s="18"/>
      <c r="E46" s="18"/>
      <c r="F46" s="62"/>
      <c r="G46" s="30">
        <f>SUM(G47:G49)</f>
        <v>2213171940</v>
      </c>
      <c r="H46" s="71"/>
      <c r="I46" s="48"/>
      <c r="J46" s="48"/>
      <c r="K46" s="48"/>
      <c r="L46" s="48"/>
      <c r="M46" s="48"/>
      <c r="N46" s="48"/>
      <c r="O46" s="48"/>
      <c r="P46" s="48"/>
      <c r="Q46" s="48"/>
      <c r="R46" s="48"/>
      <c r="S46" s="48"/>
      <c r="T46" s="48"/>
      <c r="U46" s="48"/>
      <c r="V46" s="48"/>
      <c r="W46" s="48"/>
      <c r="X46" s="44"/>
      <c r="Y46" s="44"/>
      <c r="Z46" s="44"/>
      <c r="AA46" s="41"/>
      <c r="AB46" s="24"/>
      <c r="AG46" t="str">
        <f t="shared" si="3"/>
        <v/>
      </c>
    </row>
    <row r="47" spans="1:33" ht="77.25" customHeight="1">
      <c r="A47" s="31" t="s">
        <v>93</v>
      </c>
      <c r="B47" s="7" t="s">
        <v>94</v>
      </c>
      <c r="C47" s="4" t="s">
        <v>20</v>
      </c>
      <c r="D47" s="5">
        <f>ROUNDUP(+Hoja2!C2+Hoja2!C3+Hoja2!C7,0)</f>
        <v>1022</v>
      </c>
      <c r="E47" s="5">
        <f>373065+32725+16190</f>
        <v>421980</v>
      </c>
      <c r="F47" s="63"/>
      <c r="G47" s="32">
        <f>+E47*D47</f>
        <v>431263560</v>
      </c>
      <c r="H47" s="68">
        <v>8</v>
      </c>
      <c r="I47" s="45"/>
      <c r="J47" s="45"/>
      <c r="K47" s="45"/>
      <c r="L47" s="45"/>
      <c r="M47" s="79">
        <f>+$D$47/3</f>
        <v>340.66666666666669</v>
      </c>
      <c r="N47" s="46">
        <f t="shared" ref="N47:O47" si="16">+$D$47/3</f>
        <v>340.66666666666669</v>
      </c>
      <c r="O47" s="46">
        <f t="shared" si="16"/>
        <v>340.66666666666669</v>
      </c>
      <c r="P47" s="46"/>
      <c r="Q47" s="46"/>
      <c r="R47" s="46"/>
      <c r="S47" s="46"/>
      <c r="T47" s="46"/>
      <c r="U47" s="46"/>
      <c r="V47" s="46"/>
      <c r="W47" s="80"/>
      <c r="X47" s="43">
        <f>SUM(M47:W47)</f>
        <v>1022</v>
      </c>
      <c r="Y47" s="43"/>
      <c r="Z47" s="43"/>
      <c r="AA47" s="16"/>
      <c r="AB47" s="3">
        <v>1979201598.99</v>
      </c>
      <c r="AG47" t="str">
        <f t="shared" si="3"/>
        <v/>
      </c>
    </row>
    <row r="48" spans="1:33" ht="75" customHeight="1">
      <c r="A48" s="31" t="s">
        <v>95</v>
      </c>
      <c r="B48" s="7" t="s">
        <v>96</v>
      </c>
      <c r="C48" s="4" t="s">
        <v>20</v>
      </c>
      <c r="D48" s="5">
        <f>ROUNDUP(5305.246-D47,0)</f>
        <v>4284</v>
      </c>
      <c r="E48" s="5">
        <f>373065+32725+10155</f>
        <v>415945</v>
      </c>
      <c r="F48" s="63"/>
      <c r="G48" s="32">
        <f>+E48*D48</f>
        <v>1781908380</v>
      </c>
      <c r="H48" s="68">
        <v>8</v>
      </c>
      <c r="I48" s="45"/>
      <c r="J48" s="45"/>
      <c r="K48" s="45"/>
      <c r="L48" s="45"/>
      <c r="M48" s="79"/>
      <c r="N48" s="46">
        <f>+$D$48/6</f>
        <v>714</v>
      </c>
      <c r="O48" s="46">
        <f t="shared" ref="O48:S48" si="17">+$D$48/6</f>
        <v>714</v>
      </c>
      <c r="P48" s="46">
        <f t="shared" si="17"/>
        <v>714</v>
      </c>
      <c r="Q48" s="46">
        <f t="shared" si="17"/>
        <v>714</v>
      </c>
      <c r="R48" s="46">
        <f t="shared" si="17"/>
        <v>714</v>
      </c>
      <c r="S48" s="46">
        <f t="shared" si="17"/>
        <v>714</v>
      </c>
      <c r="T48" s="46"/>
      <c r="U48" s="46"/>
      <c r="V48" s="46"/>
      <c r="W48" s="80"/>
      <c r="X48" s="43">
        <f>SUM(M48:W48)</f>
        <v>4284</v>
      </c>
      <c r="Y48" s="43"/>
      <c r="Z48" s="43"/>
      <c r="AA48" s="16"/>
      <c r="AB48" s="3"/>
      <c r="AG48" t="str">
        <f t="shared" si="3"/>
        <v/>
      </c>
    </row>
    <row r="49" spans="1:33" ht="13.5" customHeight="1">
      <c r="A49" s="31"/>
      <c r="B49" s="7"/>
      <c r="C49" s="4"/>
      <c r="D49" s="5"/>
      <c r="E49" s="5"/>
      <c r="F49" s="63"/>
      <c r="G49" s="32"/>
      <c r="H49" s="68"/>
      <c r="I49" s="45"/>
      <c r="J49" s="45"/>
      <c r="K49" s="45"/>
      <c r="L49" s="45"/>
      <c r="M49" s="79"/>
      <c r="N49" s="46"/>
      <c r="O49" s="46"/>
      <c r="P49" s="46"/>
      <c r="Q49" s="46"/>
      <c r="R49" s="46"/>
      <c r="S49" s="46"/>
      <c r="T49" s="46"/>
      <c r="U49" s="46"/>
      <c r="V49" s="46"/>
      <c r="W49" s="80"/>
      <c r="X49" s="43"/>
      <c r="Y49" s="43"/>
      <c r="Z49" s="43"/>
      <c r="AA49" s="16"/>
      <c r="AB49" s="3"/>
      <c r="AG49" t="str">
        <f t="shared" si="3"/>
        <v/>
      </c>
    </row>
    <row r="50" spans="1:33" ht="20.25" customHeight="1">
      <c r="A50" s="29"/>
      <c r="B50" s="19" t="s">
        <v>97</v>
      </c>
      <c r="C50" s="18"/>
      <c r="D50" s="18"/>
      <c r="E50" s="18"/>
      <c r="F50" s="62"/>
      <c r="G50" s="30">
        <f>SUM(G51:G54)</f>
        <v>57360000</v>
      </c>
      <c r="H50" s="71"/>
      <c r="I50" s="48"/>
      <c r="J50" s="48"/>
      <c r="K50" s="48"/>
      <c r="L50" s="48"/>
      <c r="M50" s="48"/>
      <c r="N50" s="48"/>
      <c r="O50" s="48"/>
      <c r="P50" s="48"/>
      <c r="Q50" s="48"/>
      <c r="R50" s="48"/>
      <c r="S50" s="48"/>
      <c r="T50" s="48"/>
      <c r="U50" s="48"/>
      <c r="V50" s="48"/>
      <c r="W50" s="48"/>
      <c r="X50" s="44"/>
      <c r="Y50" s="44"/>
      <c r="Z50" s="44"/>
      <c r="AA50" s="41"/>
      <c r="AB50" s="24"/>
      <c r="AG50" t="str">
        <f t="shared" si="3"/>
        <v/>
      </c>
    </row>
    <row r="51" spans="1:33" ht="40.5" customHeight="1">
      <c r="A51" s="31" t="s">
        <v>98</v>
      </c>
      <c r="B51" s="7" t="s">
        <v>99</v>
      </c>
      <c r="C51" s="4" t="s">
        <v>50</v>
      </c>
      <c r="D51" s="5">
        <v>35</v>
      </c>
      <c r="E51" s="5">
        <v>860000</v>
      </c>
      <c r="F51" s="63"/>
      <c r="G51" s="32">
        <f>+E51*D51</f>
        <v>30100000</v>
      </c>
      <c r="H51" s="68">
        <v>3</v>
      </c>
      <c r="I51" s="45"/>
      <c r="J51" s="45"/>
      <c r="K51" s="45"/>
      <c r="L51" s="45"/>
      <c r="M51" s="79"/>
      <c r="N51" s="46"/>
      <c r="O51" s="46"/>
      <c r="P51" s="46"/>
      <c r="Q51" s="46">
        <f>+D51</f>
        <v>35</v>
      </c>
      <c r="R51" s="46"/>
      <c r="S51" s="46"/>
      <c r="T51" s="46"/>
      <c r="U51" s="46"/>
      <c r="V51" s="46"/>
      <c r="W51" s="80"/>
      <c r="X51" s="43"/>
      <c r="Y51" s="43"/>
      <c r="Z51" s="43"/>
      <c r="AA51" s="16"/>
      <c r="AB51" s="3">
        <v>44352000</v>
      </c>
      <c r="AG51" t="str">
        <f t="shared" si="3"/>
        <v/>
      </c>
    </row>
    <row r="52" spans="1:33" ht="40.5" customHeight="1">
      <c r="A52" s="31"/>
      <c r="B52" s="7"/>
      <c r="C52" s="4"/>
      <c r="D52" s="5"/>
      <c r="E52" s="5"/>
      <c r="F52" s="63"/>
      <c r="G52" s="32"/>
      <c r="H52" s="68"/>
      <c r="I52" s="45"/>
      <c r="J52" s="45"/>
      <c r="K52" s="45"/>
      <c r="L52" s="45"/>
      <c r="M52" s="79"/>
      <c r="N52" s="46"/>
      <c r="O52" s="46"/>
      <c r="P52" s="46"/>
      <c r="Q52" s="46"/>
      <c r="R52" s="46"/>
      <c r="S52" s="46"/>
      <c r="T52" s="46"/>
      <c r="U52" s="46"/>
      <c r="V52" s="46"/>
      <c r="W52" s="80"/>
      <c r="X52" s="43"/>
      <c r="Y52" s="43"/>
      <c r="Z52" s="43"/>
      <c r="AA52" s="16"/>
      <c r="AB52" s="3"/>
    </row>
    <row r="53" spans="1:33" ht="24" customHeight="1">
      <c r="A53" s="31" t="s">
        <v>100</v>
      </c>
      <c r="B53" s="7" t="s">
        <v>101</v>
      </c>
      <c r="C53" s="4" t="s">
        <v>50</v>
      </c>
      <c r="D53" s="5">
        <v>58</v>
      </c>
      <c r="E53" s="5">
        <v>470000</v>
      </c>
      <c r="F53" s="63"/>
      <c r="G53" s="32">
        <f>+E53*D53</f>
        <v>27260000</v>
      </c>
      <c r="H53" s="68">
        <v>3</v>
      </c>
      <c r="I53" s="45"/>
      <c r="J53" s="45"/>
      <c r="K53" s="45"/>
      <c r="L53" s="45"/>
      <c r="M53" s="79"/>
      <c r="N53" s="46"/>
      <c r="O53" s="46"/>
      <c r="P53" s="46"/>
      <c r="Q53" s="46">
        <f>+D53</f>
        <v>58</v>
      </c>
      <c r="R53" s="46"/>
      <c r="S53" s="46"/>
      <c r="T53" s="46"/>
      <c r="U53" s="46"/>
      <c r="V53" s="46"/>
      <c r="W53" s="80"/>
      <c r="X53" s="43"/>
      <c r="Y53" s="43"/>
      <c r="Z53" s="43"/>
      <c r="AA53" s="16"/>
      <c r="AB53" s="3">
        <v>27027000</v>
      </c>
      <c r="AG53" t="str">
        <f t="shared" si="3"/>
        <v/>
      </c>
    </row>
    <row r="54" spans="1:33" ht="13.5" customHeight="1">
      <c r="A54" s="31"/>
      <c r="B54" s="7"/>
      <c r="C54" s="4"/>
      <c r="D54" s="5"/>
      <c r="E54" s="5"/>
      <c r="F54" s="63"/>
      <c r="G54" s="32"/>
      <c r="H54" s="68"/>
      <c r="I54" s="45"/>
      <c r="J54" s="45"/>
      <c r="K54" s="45"/>
      <c r="L54" s="45"/>
      <c r="M54" s="79"/>
      <c r="N54" s="46"/>
      <c r="O54" s="46"/>
      <c r="P54" s="46"/>
      <c r="Q54" s="46"/>
      <c r="R54" s="46"/>
      <c r="S54" s="46"/>
      <c r="T54" s="46"/>
      <c r="U54" s="46"/>
      <c r="V54" s="46"/>
      <c r="W54" s="80"/>
      <c r="X54" s="43"/>
      <c r="Y54" s="43"/>
      <c r="Z54" s="43"/>
      <c r="AA54" s="16"/>
      <c r="AB54" s="3"/>
      <c r="AG54" t="str">
        <f t="shared" si="3"/>
        <v/>
      </c>
    </row>
    <row r="55" spans="1:33" ht="21.75" customHeight="1">
      <c r="A55" s="29"/>
      <c r="B55" s="19" t="s">
        <v>102</v>
      </c>
      <c r="C55" s="18"/>
      <c r="D55" s="18"/>
      <c r="E55" s="18"/>
      <c r="F55" s="62"/>
      <c r="G55" s="30">
        <f>SUM(G56:G63)</f>
        <v>147484840</v>
      </c>
      <c r="H55" s="71"/>
      <c r="I55" s="48"/>
      <c r="J55" s="48"/>
      <c r="K55" s="48"/>
      <c r="L55" s="48"/>
      <c r="M55" s="48"/>
      <c r="N55" s="48"/>
      <c r="O55" s="48"/>
      <c r="P55" s="48"/>
      <c r="Q55" s="48"/>
      <c r="R55" s="48"/>
      <c r="S55" s="48"/>
      <c r="T55" s="48"/>
      <c r="U55" s="48"/>
      <c r="V55" s="48"/>
      <c r="W55" s="48"/>
      <c r="X55" s="44"/>
      <c r="Y55" s="44"/>
      <c r="Z55" s="44"/>
      <c r="AA55" s="41"/>
      <c r="AB55" s="1"/>
      <c r="AG55" t="str">
        <f t="shared" si="3"/>
        <v/>
      </c>
    </row>
    <row r="56" spans="1:33" ht="18.75" customHeight="1">
      <c r="A56" s="31" t="s">
        <v>103</v>
      </c>
      <c r="B56" s="7" t="s">
        <v>104</v>
      </c>
      <c r="C56" s="4" t="s">
        <v>39</v>
      </c>
      <c r="D56" s="5">
        <v>950</v>
      </c>
      <c r="E56" s="5">
        <v>2580</v>
      </c>
      <c r="F56" s="63"/>
      <c r="G56" s="32">
        <f t="shared" ref="G56:G63" si="18">+E56*D56</f>
        <v>2451000</v>
      </c>
      <c r="H56" s="68">
        <v>2</v>
      </c>
      <c r="I56" s="45"/>
      <c r="J56" s="45"/>
      <c r="K56" s="45"/>
      <c r="L56" s="45"/>
      <c r="M56" s="79">
        <f>+D56</f>
        <v>950</v>
      </c>
      <c r="N56" s="46"/>
      <c r="O56" s="46"/>
      <c r="P56" s="46"/>
      <c r="Q56" s="46"/>
      <c r="R56" s="46"/>
      <c r="S56" s="46"/>
      <c r="T56" s="46"/>
      <c r="U56" s="46"/>
      <c r="V56" s="46"/>
      <c r="W56" s="80"/>
      <c r="X56" s="43"/>
      <c r="Y56" s="43"/>
      <c r="Z56" s="43"/>
      <c r="AA56" s="16"/>
      <c r="AB56" s="3">
        <v>4556160</v>
      </c>
      <c r="AG56" t="str">
        <f t="shared" si="3"/>
        <v/>
      </c>
    </row>
    <row r="57" spans="1:33" ht="30" customHeight="1">
      <c r="A57" s="31" t="s">
        <v>105</v>
      </c>
      <c r="B57" s="7" t="s">
        <v>106</v>
      </c>
      <c r="C57" s="4" t="s">
        <v>107</v>
      </c>
      <c r="D57" s="5">
        <v>10</v>
      </c>
      <c r="E57" s="5">
        <v>460000</v>
      </c>
      <c r="F57" s="63"/>
      <c r="G57" s="32">
        <f t="shared" si="18"/>
        <v>4600000</v>
      </c>
      <c r="H57" s="68">
        <v>2</v>
      </c>
      <c r="I57" s="45"/>
      <c r="J57" s="45"/>
      <c r="K57" s="45"/>
      <c r="L57" s="45"/>
      <c r="M57" s="79">
        <f>+D57</f>
        <v>10</v>
      </c>
      <c r="N57" s="46"/>
      <c r="O57" s="46"/>
      <c r="P57" s="46"/>
      <c r="Q57" s="46"/>
      <c r="R57" s="46"/>
      <c r="S57" s="46"/>
      <c r="T57" s="46"/>
      <c r="U57" s="46"/>
      <c r="V57" s="46"/>
      <c r="W57" s="80"/>
      <c r="X57" s="43"/>
      <c r="Y57" s="43"/>
      <c r="Z57" s="43"/>
      <c r="AA57" s="16"/>
      <c r="AB57" s="3"/>
      <c r="AG57" t="str">
        <f t="shared" si="3"/>
        <v/>
      </c>
    </row>
    <row r="58" spans="1:33" ht="26.25" customHeight="1">
      <c r="A58" s="31" t="s">
        <v>108</v>
      </c>
      <c r="B58" s="7" t="s">
        <v>109</v>
      </c>
      <c r="C58" s="4" t="s">
        <v>110</v>
      </c>
      <c r="D58" s="5">
        <v>25</v>
      </c>
      <c r="E58" s="5">
        <v>270000</v>
      </c>
      <c r="F58" s="63"/>
      <c r="G58" s="32">
        <f t="shared" si="18"/>
        <v>6750000</v>
      </c>
      <c r="H58" s="68">
        <v>2</v>
      </c>
      <c r="I58" s="45"/>
      <c r="J58" s="45"/>
      <c r="K58" s="45"/>
      <c r="L58" s="45"/>
      <c r="M58" s="79"/>
      <c r="N58" s="46">
        <f>+D58</f>
        <v>25</v>
      </c>
      <c r="O58" s="46"/>
      <c r="P58" s="46"/>
      <c r="Q58" s="46"/>
      <c r="R58" s="46"/>
      <c r="S58" s="46"/>
      <c r="T58" s="46"/>
      <c r="U58" s="46"/>
      <c r="V58" s="46"/>
      <c r="W58" s="80"/>
      <c r="X58" s="43"/>
      <c r="Y58" s="43"/>
      <c r="Z58" s="43"/>
      <c r="AA58" s="16"/>
      <c r="AB58" s="3">
        <v>5886000</v>
      </c>
      <c r="AG58" t="str">
        <f t="shared" si="3"/>
        <v/>
      </c>
    </row>
    <row r="59" spans="1:33" ht="26.25" customHeight="1">
      <c r="A59" s="31"/>
      <c r="B59" s="7"/>
      <c r="C59" s="4"/>
      <c r="D59" s="5"/>
      <c r="E59" s="5"/>
      <c r="F59" s="63"/>
      <c r="G59" s="32"/>
      <c r="H59" s="68"/>
      <c r="I59" s="45"/>
      <c r="J59" s="45"/>
      <c r="K59" s="45"/>
      <c r="L59" s="45"/>
      <c r="M59" s="79"/>
      <c r="N59" s="46"/>
      <c r="O59" s="46"/>
      <c r="P59" s="46"/>
      <c r="Q59" s="46"/>
      <c r="R59" s="46"/>
      <c r="S59" s="46"/>
      <c r="T59" s="46"/>
      <c r="U59" s="46"/>
      <c r="V59" s="46"/>
      <c r="W59" s="80"/>
      <c r="X59" s="43"/>
      <c r="Y59" s="43"/>
      <c r="Z59" s="43"/>
      <c r="AA59" s="16"/>
      <c r="AB59" s="3"/>
    </row>
    <row r="60" spans="1:33" ht="23.25" customHeight="1">
      <c r="A60" s="31" t="s">
        <v>111</v>
      </c>
      <c r="B60" s="7" t="s">
        <v>112</v>
      </c>
      <c r="C60" s="4" t="s">
        <v>50</v>
      </c>
      <c r="D60" s="5">
        <v>10120</v>
      </c>
      <c r="E60" s="5">
        <v>7680</v>
      </c>
      <c r="F60" s="63"/>
      <c r="G60" s="32">
        <f t="shared" si="18"/>
        <v>77721600</v>
      </c>
      <c r="H60" s="68">
        <v>3</v>
      </c>
      <c r="I60" s="45"/>
      <c r="J60" s="45"/>
      <c r="K60" s="45"/>
      <c r="L60" s="45"/>
      <c r="M60" s="79"/>
      <c r="N60" s="46">
        <f>+D60</f>
        <v>10120</v>
      </c>
      <c r="O60" s="46"/>
      <c r="P60" s="46"/>
      <c r="Q60" s="46"/>
      <c r="R60" s="46"/>
      <c r="S60" s="46"/>
      <c r="T60" s="46"/>
      <c r="U60" s="46"/>
      <c r="V60" s="46"/>
      <c r="W60" s="80"/>
      <c r="X60" s="43"/>
      <c r="Y60" s="43"/>
      <c r="Z60" s="43"/>
      <c r="AA60" s="16"/>
      <c r="AB60" s="3">
        <v>45465000</v>
      </c>
      <c r="AG60" t="str">
        <f t="shared" si="3"/>
        <v/>
      </c>
    </row>
    <row r="61" spans="1:33" ht="23.25" customHeight="1">
      <c r="A61" s="31"/>
      <c r="B61" s="7"/>
      <c r="C61" s="4"/>
      <c r="D61" s="5"/>
      <c r="E61" s="5"/>
      <c r="F61" s="63"/>
      <c r="G61" s="32"/>
      <c r="H61" s="68"/>
      <c r="I61" s="45"/>
      <c r="J61" s="45"/>
      <c r="K61" s="45"/>
      <c r="L61" s="45"/>
      <c r="M61" s="79"/>
      <c r="N61" s="46"/>
      <c r="O61" s="46"/>
      <c r="P61" s="46"/>
      <c r="Q61" s="46"/>
      <c r="R61" s="46"/>
      <c r="S61" s="46"/>
      <c r="T61" s="46"/>
      <c r="U61" s="46"/>
      <c r="V61" s="46"/>
      <c r="W61" s="80"/>
      <c r="X61" s="43"/>
      <c r="Y61" s="43"/>
      <c r="Z61" s="43"/>
      <c r="AA61" s="16"/>
      <c r="AB61" s="3"/>
    </row>
    <row r="62" spans="1:33" ht="18.75" customHeight="1">
      <c r="A62" s="31" t="s">
        <v>113</v>
      </c>
      <c r="B62" s="7" t="s">
        <v>114</v>
      </c>
      <c r="C62" s="4" t="s">
        <v>50</v>
      </c>
      <c r="D62" s="5">
        <v>18</v>
      </c>
      <c r="E62" s="5">
        <v>312000</v>
      </c>
      <c r="F62" s="63"/>
      <c r="G62" s="32">
        <f t="shared" si="18"/>
        <v>5616000</v>
      </c>
      <c r="H62" s="68">
        <v>3</v>
      </c>
      <c r="I62" s="45"/>
      <c r="J62" s="45"/>
      <c r="K62" s="45"/>
      <c r="L62" s="45"/>
      <c r="M62" s="79">
        <f>+D62</f>
        <v>18</v>
      </c>
      <c r="N62" s="46"/>
      <c r="O62" s="46"/>
      <c r="P62" s="46"/>
      <c r="Q62" s="46"/>
      <c r="R62" s="46"/>
      <c r="S62" s="46"/>
      <c r="T62" s="46"/>
      <c r="U62" s="46"/>
      <c r="V62" s="46"/>
      <c r="W62" s="80"/>
      <c r="X62" s="43"/>
      <c r="Y62" s="43"/>
      <c r="Z62" s="43"/>
      <c r="AA62" s="16"/>
      <c r="AB62" s="3">
        <v>10088551.199999999</v>
      </c>
      <c r="AG62" t="str">
        <f t="shared" si="3"/>
        <v/>
      </c>
    </row>
    <row r="63" spans="1:33" ht="35.25" customHeight="1" thickBot="1">
      <c r="A63" s="34" t="s">
        <v>115</v>
      </c>
      <c r="B63" s="35" t="s">
        <v>116</v>
      </c>
      <c r="C63" s="36" t="s">
        <v>50</v>
      </c>
      <c r="D63" s="37">
        <f>90+50</f>
        <v>140</v>
      </c>
      <c r="E63" s="37">
        <f>6*59936</f>
        <v>359616</v>
      </c>
      <c r="F63" s="64"/>
      <c r="G63" s="38">
        <f t="shared" si="18"/>
        <v>50346240</v>
      </c>
      <c r="H63" s="72">
        <v>3</v>
      </c>
      <c r="I63" s="49"/>
      <c r="J63" s="49"/>
      <c r="K63" s="49"/>
      <c r="L63" s="49"/>
      <c r="M63" s="82">
        <f>+D63</f>
        <v>140</v>
      </c>
      <c r="N63" s="83"/>
      <c r="O63" s="83"/>
      <c r="P63" s="83"/>
      <c r="Q63" s="83"/>
      <c r="R63" s="83"/>
      <c r="S63" s="83"/>
      <c r="T63" s="83"/>
      <c r="U63" s="83"/>
      <c r="V63" s="83"/>
      <c r="W63" s="84"/>
      <c r="X63" s="43"/>
      <c r="Y63" s="43"/>
      <c r="Z63" s="43"/>
      <c r="AA63" s="16"/>
      <c r="AB63" s="3">
        <v>17045798.399999999</v>
      </c>
      <c r="AG63" t="str">
        <f t="shared" si="3"/>
        <v/>
      </c>
    </row>
    <row r="64" spans="1:33" s="17" customFormat="1" ht="13.5" thickBot="1">
      <c r="A64" s="13"/>
      <c r="B64" s="14"/>
      <c r="C64" s="13"/>
      <c r="D64" s="15"/>
      <c r="E64" s="15"/>
      <c r="F64" s="15"/>
      <c r="G64" s="16"/>
      <c r="H64" s="73"/>
      <c r="I64" s="16"/>
      <c r="J64" s="16"/>
      <c r="K64" s="16"/>
      <c r="L64" s="16"/>
      <c r="M64" s="16"/>
      <c r="N64" s="16"/>
      <c r="O64" s="16"/>
      <c r="P64" s="16"/>
      <c r="Q64" s="16"/>
      <c r="R64" s="16"/>
      <c r="S64" s="16"/>
      <c r="T64" s="16"/>
      <c r="U64" s="16"/>
      <c r="V64" s="16"/>
      <c r="W64" s="16"/>
      <c r="X64" s="16"/>
      <c r="Y64" s="16"/>
      <c r="Z64" s="16"/>
      <c r="AA64" s="16"/>
      <c r="AB64" s="15"/>
    </row>
    <row r="65" spans="1:28" s="22" customFormat="1" ht="13.5" thickBot="1">
      <c r="A65" s="54"/>
      <c r="B65" s="57" t="s">
        <v>117</v>
      </c>
      <c r="C65" s="58"/>
      <c r="D65" s="59"/>
      <c r="E65" s="60"/>
      <c r="F65" s="60"/>
      <c r="G65" s="61"/>
      <c r="H65" s="74"/>
      <c r="I65" s="56"/>
      <c r="J65" s="56"/>
      <c r="K65" s="56"/>
      <c r="L65" s="56"/>
      <c r="M65" s="56"/>
      <c r="N65" s="56"/>
      <c r="O65" s="56"/>
      <c r="P65" s="56"/>
      <c r="Q65" s="56"/>
      <c r="R65" s="56"/>
      <c r="S65" s="56"/>
      <c r="T65" s="56"/>
      <c r="U65" s="56"/>
      <c r="V65" s="56"/>
      <c r="W65" s="56"/>
      <c r="X65" s="56"/>
      <c r="Y65" s="56"/>
      <c r="Z65" s="56"/>
      <c r="AA65" s="56"/>
      <c r="AB65" s="55"/>
    </row>
    <row r="66" spans="1:28" s="22" customFormat="1" ht="13.5" thickBot="1">
      <c r="A66" s="54"/>
      <c r="B66" s="57" t="s">
        <v>118</v>
      </c>
      <c r="C66" s="58"/>
      <c r="D66" s="59"/>
      <c r="E66" s="60"/>
      <c r="F66" s="60"/>
      <c r="G66" s="61">
        <f>SUM(G5:G64)/2</f>
        <v>5606161422</v>
      </c>
      <c r="H66" s="74"/>
      <c r="I66" s="56"/>
      <c r="J66" s="56"/>
      <c r="K66" s="56"/>
      <c r="L66" s="56"/>
      <c r="M66" s="56"/>
      <c r="N66" s="56"/>
      <c r="O66" s="56"/>
      <c r="P66" s="56"/>
      <c r="Q66" s="56"/>
      <c r="R66" s="56"/>
      <c r="S66" s="56"/>
      <c r="T66" s="56"/>
      <c r="U66" s="56"/>
      <c r="V66" s="56"/>
      <c r="W66" s="56"/>
      <c r="X66" s="56"/>
      <c r="Y66" s="56"/>
      <c r="Z66" s="56"/>
      <c r="AA66" s="56"/>
      <c r="AB66" s="55"/>
    </row>
    <row r="67" spans="1:28">
      <c r="A67" s="13"/>
      <c r="B67" s="14"/>
      <c r="C67" s="13"/>
      <c r="D67" s="15"/>
      <c r="E67" s="15"/>
      <c r="F67" s="15"/>
      <c r="G67" s="16"/>
      <c r="H67" s="73"/>
      <c r="I67" s="16"/>
      <c r="J67" s="16"/>
      <c r="K67" s="16"/>
      <c r="L67" s="16"/>
      <c r="M67" s="16"/>
      <c r="N67" s="16"/>
      <c r="O67" s="16"/>
      <c r="P67" s="16"/>
      <c r="Q67" s="16"/>
      <c r="R67" s="16"/>
      <c r="S67" s="16"/>
      <c r="T67" s="16"/>
      <c r="U67" s="16"/>
      <c r="V67" s="16"/>
      <c r="W67" s="16"/>
      <c r="X67" s="16"/>
      <c r="Y67" s="16"/>
      <c r="Z67" s="16"/>
      <c r="AA67" s="16"/>
      <c r="AB67" s="15"/>
    </row>
    <row r="68" spans="1:28">
      <c r="A68" s="13"/>
      <c r="B68" s="14"/>
      <c r="C68" s="13"/>
      <c r="D68" s="15"/>
      <c r="E68" s="15"/>
      <c r="F68" s="15"/>
      <c r="G68" s="16"/>
      <c r="H68" s="73"/>
      <c r="I68" s="16"/>
      <c r="J68" s="16"/>
      <c r="K68" s="16"/>
      <c r="L68" s="16"/>
      <c r="M68" s="16"/>
      <c r="N68" s="16"/>
      <c r="O68" s="16"/>
      <c r="P68" s="16"/>
      <c r="Q68" s="16"/>
      <c r="R68" s="16"/>
      <c r="S68" s="16"/>
      <c r="T68" s="16"/>
      <c r="U68" s="16"/>
      <c r="V68" s="16"/>
      <c r="W68" s="16"/>
      <c r="X68" s="16"/>
      <c r="Y68" s="16"/>
      <c r="Z68" s="16"/>
      <c r="AA68" s="16"/>
      <c r="AB68" s="15"/>
    </row>
    <row r="69" spans="1:28" ht="51">
      <c r="A69" s="13"/>
      <c r="B69" s="65" t="s">
        <v>119</v>
      </c>
      <c r="C69" s="65"/>
      <c r="D69" s="66"/>
      <c r="E69" s="66"/>
      <c r="F69" s="66"/>
      <c r="G69" s="67"/>
      <c r="H69" s="73"/>
      <c r="I69" s="16"/>
      <c r="J69" s="16"/>
      <c r="K69" s="16"/>
      <c r="L69" s="16"/>
      <c r="M69" s="16"/>
      <c r="N69" s="16"/>
      <c r="O69" s="16"/>
      <c r="P69" s="16"/>
      <c r="Q69" s="16"/>
      <c r="R69" s="16"/>
      <c r="S69" s="16"/>
      <c r="T69" s="16"/>
      <c r="U69" s="16"/>
      <c r="V69" s="16"/>
      <c r="W69" s="16"/>
      <c r="X69" s="16"/>
      <c r="Y69" s="16"/>
      <c r="Z69" s="16"/>
      <c r="AA69" s="16"/>
      <c r="AB69" s="15"/>
    </row>
    <row r="70" spans="1:28">
      <c r="A70" s="13"/>
      <c r="B70" s="14"/>
      <c r="C70" s="13"/>
      <c r="D70" s="15"/>
      <c r="E70" s="15"/>
      <c r="F70" s="15"/>
      <c r="G70" s="16"/>
      <c r="H70" s="73"/>
      <c r="I70" s="16"/>
      <c r="J70" s="16"/>
      <c r="K70" s="16"/>
      <c r="L70" s="16"/>
      <c r="M70" s="16"/>
      <c r="N70" s="16"/>
      <c r="O70" s="16"/>
      <c r="P70" s="16"/>
      <c r="Q70" s="16"/>
      <c r="R70" s="16"/>
      <c r="S70" s="16"/>
      <c r="T70" s="16"/>
      <c r="U70" s="16"/>
      <c r="V70" s="16"/>
      <c r="W70" s="16"/>
      <c r="X70" s="16"/>
      <c r="Y70" s="16"/>
      <c r="Z70" s="16"/>
      <c r="AA70" s="16"/>
      <c r="AB70" s="15"/>
    </row>
    <row r="71" spans="1:28">
      <c r="A71" s="13"/>
      <c r="B71" s="14"/>
      <c r="C71" s="13"/>
      <c r="D71" s="15"/>
      <c r="E71" s="15"/>
      <c r="F71" s="15"/>
      <c r="G71" s="16"/>
      <c r="H71" s="73"/>
      <c r="I71" s="16"/>
      <c r="J71" s="16"/>
      <c r="K71" s="16"/>
      <c r="L71" s="16"/>
      <c r="M71" s="16"/>
      <c r="N71" s="16"/>
      <c r="O71" s="16"/>
      <c r="P71" s="16"/>
      <c r="Q71" s="16"/>
      <c r="R71" s="16"/>
      <c r="S71" s="16"/>
      <c r="T71" s="16"/>
      <c r="U71" s="16"/>
      <c r="V71" s="16"/>
      <c r="W71" s="16"/>
      <c r="X71" s="16"/>
      <c r="Y71" s="16"/>
      <c r="Z71" s="16"/>
      <c r="AA71" s="16"/>
      <c r="AB71" s="15"/>
    </row>
    <row r="72" spans="1:28">
      <c r="A72" s="9" t="s">
        <v>120</v>
      </c>
      <c r="B72" s="10" t="s">
        <v>121</v>
      </c>
      <c r="C72" s="9" t="s">
        <v>122</v>
      </c>
      <c r="D72" s="11">
        <v>200</v>
      </c>
      <c r="E72" s="11">
        <v>35000</v>
      </c>
      <c r="F72" s="11"/>
      <c r="G72" s="12">
        <f t="shared" ref="G72:G112" si="19">+E72*D72</f>
        <v>7000000</v>
      </c>
      <c r="H72" s="73"/>
      <c r="I72" s="16"/>
      <c r="J72" s="16"/>
      <c r="K72" s="16"/>
      <c r="L72" s="16"/>
      <c r="M72" s="16"/>
      <c r="N72" s="16"/>
      <c r="O72" s="16"/>
      <c r="P72" s="16"/>
      <c r="Q72" s="16"/>
      <c r="R72" s="16"/>
      <c r="S72" s="16"/>
      <c r="T72" s="16"/>
      <c r="U72" s="16"/>
      <c r="V72" s="16"/>
      <c r="W72" s="16"/>
      <c r="X72" s="16"/>
      <c r="Y72" s="16"/>
      <c r="Z72" s="16"/>
      <c r="AA72" s="16"/>
      <c r="AB72" s="3">
        <v>7000000</v>
      </c>
    </row>
    <row r="73" spans="1:28">
      <c r="A73" s="4" t="s">
        <v>120</v>
      </c>
      <c r="B73" s="7" t="s">
        <v>123</v>
      </c>
      <c r="C73" s="4" t="s">
        <v>77</v>
      </c>
      <c r="D73" s="5">
        <v>25557.5</v>
      </c>
      <c r="E73" s="5">
        <v>4950</v>
      </c>
      <c r="F73" s="5"/>
      <c r="G73" s="6">
        <f t="shared" si="19"/>
        <v>126509625</v>
      </c>
      <c r="H73" s="73"/>
      <c r="I73" s="16"/>
      <c r="J73" s="16"/>
      <c r="K73" s="16"/>
      <c r="L73" s="16"/>
      <c r="M73" s="16"/>
      <c r="N73" s="16"/>
      <c r="O73" s="16"/>
      <c r="P73" s="16"/>
      <c r="Q73" s="16"/>
      <c r="R73" s="16"/>
      <c r="S73" s="16"/>
      <c r="T73" s="16"/>
      <c r="U73" s="16"/>
      <c r="V73" s="16"/>
      <c r="W73" s="16"/>
      <c r="X73" s="16"/>
      <c r="Y73" s="16"/>
      <c r="Z73" s="16"/>
      <c r="AA73" s="16"/>
      <c r="AB73" s="3">
        <v>126509625</v>
      </c>
    </row>
    <row r="74" spans="1:28">
      <c r="A74" s="4" t="s">
        <v>120</v>
      </c>
      <c r="B74" s="7" t="s">
        <v>124</v>
      </c>
      <c r="C74" s="4" t="s">
        <v>36</v>
      </c>
      <c r="D74" s="5">
        <v>21</v>
      </c>
      <c r="E74" s="5">
        <v>29400</v>
      </c>
      <c r="F74" s="5"/>
      <c r="G74" s="6">
        <f t="shared" si="19"/>
        <v>617400</v>
      </c>
      <c r="H74" s="73"/>
      <c r="I74" s="16"/>
      <c r="J74" s="16"/>
      <c r="K74" s="16"/>
      <c r="L74" s="16"/>
      <c r="M74" s="16"/>
      <c r="N74" s="16"/>
      <c r="O74" s="16"/>
      <c r="P74" s="16"/>
      <c r="Q74" s="16"/>
      <c r="R74" s="16"/>
      <c r="S74" s="16"/>
      <c r="T74" s="16"/>
      <c r="U74" s="16"/>
      <c r="V74" s="16"/>
      <c r="W74" s="16"/>
      <c r="X74" s="16"/>
      <c r="Y74" s="16"/>
      <c r="Z74" s="16"/>
      <c r="AA74" s="16"/>
      <c r="AB74" s="3">
        <v>617400</v>
      </c>
    </row>
    <row r="75" spans="1:28">
      <c r="A75" s="4" t="s">
        <v>120</v>
      </c>
      <c r="B75" s="7" t="s">
        <v>125</v>
      </c>
      <c r="C75" s="4" t="s">
        <v>36</v>
      </c>
      <c r="D75" s="5">
        <v>52</v>
      </c>
      <c r="E75" s="5">
        <v>38000</v>
      </c>
      <c r="F75" s="5"/>
      <c r="G75" s="6">
        <f t="shared" si="19"/>
        <v>1976000</v>
      </c>
      <c r="H75" s="73"/>
      <c r="I75" s="16"/>
      <c r="J75" s="16"/>
      <c r="K75" s="16"/>
      <c r="L75" s="16"/>
      <c r="M75" s="16"/>
      <c r="N75" s="16"/>
      <c r="O75" s="16"/>
      <c r="P75" s="16"/>
      <c r="Q75" s="16"/>
      <c r="R75" s="16"/>
      <c r="S75" s="16"/>
      <c r="T75" s="16"/>
      <c r="U75" s="16"/>
      <c r="V75" s="16"/>
      <c r="W75" s="16"/>
      <c r="X75" s="16"/>
      <c r="Y75" s="16"/>
      <c r="Z75" s="16"/>
      <c r="AA75" s="16"/>
      <c r="AB75" s="3">
        <v>1976000</v>
      </c>
    </row>
    <row r="76" spans="1:28">
      <c r="A76" s="4" t="s">
        <v>120</v>
      </c>
      <c r="B76" s="7" t="s">
        <v>126</v>
      </c>
      <c r="C76" s="4" t="s">
        <v>36</v>
      </c>
      <c r="D76" s="5">
        <v>18</v>
      </c>
      <c r="E76" s="5">
        <v>53000</v>
      </c>
      <c r="F76" s="5"/>
      <c r="G76" s="6">
        <f t="shared" si="19"/>
        <v>954000</v>
      </c>
      <c r="H76" s="73"/>
      <c r="I76" s="16"/>
      <c r="J76" s="16"/>
      <c r="K76" s="16"/>
      <c r="L76" s="16"/>
      <c r="M76" s="16"/>
      <c r="N76" s="16"/>
      <c r="O76" s="16"/>
      <c r="P76" s="16"/>
      <c r="Q76" s="16"/>
      <c r="R76" s="16"/>
      <c r="S76" s="16"/>
      <c r="T76" s="16"/>
      <c r="U76" s="16"/>
      <c r="V76" s="16"/>
      <c r="W76" s="16"/>
      <c r="X76" s="16"/>
      <c r="Y76" s="16"/>
      <c r="Z76" s="16"/>
      <c r="AA76" s="16"/>
      <c r="AB76" s="3">
        <v>954000</v>
      </c>
    </row>
    <row r="77" spans="1:28">
      <c r="A77" s="4" t="s">
        <v>120</v>
      </c>
      <c r="B77" s="7" t="s">
        <v>127</v>
      </c>
      <c r="C77" s="4" t="s">
        <v>77</v>
      </c>
      <c r="D77" s="5">
        <v>2336</v>
      </c>
      <c r="E77" s="5">
        <v>4500</v>
      </c>
      <c r="F77" s="5"/>
      <c r="G77" s="6">
        <f t="shared" si="19"/>
        <v>10512000</v>
      </c>
      <c r="H77" s="73"/>
      <c r="I77" s="16"/>
      <c r="J77" s="16"/>
      <c r="K77" s="16"/>
      <c r="L77" s="16"/>
      <c r="M77" s="16"/>
      <c r="N77" s="16"/>
      <c r="O77" s="16"/>
      <c r="P77" s="16"/>
      <c r="Q77" s="16"/>
      <c r="R77" s="16"/>
      <c r="S77" s="16"/>
      <c r="T77" s="16"/>
      <c r="U77" s="16"/>
      <c r="V77" s="16"/>
      <c r="W77" s="16"/>
      <c r="X77" s="16"/>
      <c r="Y77" s="16"/>
      <c r="Z77" s="16"/>
      <c r="AA77" s="16"/>
      <c r="AB77" s="3">
        <v>10512000</v>
      </c>
    </row>
    <row r="78" spans="1:28">
      <c r="A78" s="4" t="s">
        <v>120</v>
      </c>
      <c r="B78" s="7" t="s">
        <v>128</v>
      </c>
      <c r="C78" s="4" t="s">
        <v>73</v>
      </c>
      <c r="D78" s="5">
        <v>44140.5</v>
      </c>
      <c r="E78" s="5">
        <v>5000</v>
      </c>
      <c r="F78" s="5"/>
      <c r="G78" s="6">
        <f t="shared" si="19"/>
        <v>220702500</v>
      </c>
      <c r="H78" s="73"/>
      <c r="I78" s="16"/>
      <c r="J78" s="16"/>
      <c r="K78" s="16"/>
      <c r="L78" s="16"/>
      <c r="M78" s="16"/>
      <c r="N78" s="16"/>
      <c r="O78" s="16"/>
      <c r="P78" s="16"/>
      <c r="Q78" s="16"/>
      <c r="R78" s="16"/>
      <c r="S78" s="16"/>
      <c r="T78" s="16"/>
      <c r="U78" s="16"/>
      <c r="V78" s="16"/>
      <c r="W78" s="16"/>
      <c r="X78" s="16"/>
      <c r="Y78" s="16"/>
      <c r="Z78" s="16"/>
      <c r="AA78" s="16"/>
      <c r="AB78" s="3">
        <v>220702500</v>
      </c>
    </row>
    <row r="79" spans="1:28">
      <c r="A79" s="4" t="s">
        <v>120</v>
      </c>
      <c r="B79" s="7" t="s">
        <v>129</v>
      </c>
      <c r="C79" s="4" t="s">
        <v>36</v>
      </c>
      <c r="D79" s="5">
        <v>240</v>
      </c>
      <c r="E79" s="5">
        <v>6000</v>
      </c>
      <c r="F79" s="5"/>
      <c r="G79" s="6">
        <f t="shared" si="19"/>
        <v>1440000</v>
      </c>
      <c r="H79" s="73"/>
      <c r="I79" s="16"/>
      <c r="J79" s="16"/>
      <c r="K79" s="16"/>
      <c r="L79" s="16"/>
      <c r="M79" s="16"/>
      <c r="N79" s="16"/>
      <c r="O79" s="16"/>
      <c r="P79" s="16"/>
      <c r="Q79" s="16"/>
      <c r="R79" s="16"/>
      <c r="S79" s="16"/>
      <c r="T79" s="16"/>
      <c r="U79" s="16"/>
      <c r="V79" s="16"/>
      <c r="W79" s="16"/>
      <c r="X79" s="16"/>
      <c r="Y79" s="16"/>
      <c r="Z79" s="16"/>
      <c r="AA79" s="16"/>
      <c r="AB79" s="3">
        <v>1440000</v>
      </c>
    </row>
    <row r="80" spans="1:28">
      <c r="A80" s="4" t="s">
        <v>120</v>
      </c>
      <c r="B80" s="7" t="s">
        <v>130</v>
      </c>
      <c r="C80" s="4" t="s">
        <v>39</v>
      </c>
      <c r="D80" s="5">
        <v>1444.5</v>
      </c>
      <c r="E80" s="5">
        <v>32000</v>
      </c>
      <c r="F80" s="5"/>
      <c r="G80" s="6">
        <f t="shared" si="19"/>
        <v>46224000</v>
      </c>
      <c r="H80" s="73"/>
      <c r="I80" s="16"/>
      <c r="J80" s="16"/>
      <c r="K80" s="16"/>
      <c r="L80" s="16"/>
      <c r="M80" s="16"/>
      <c r="N80" s="16"/>
      <c r="O80" s="16"/>
      <c r="P80" s="16"/>
      <c r="Q80" s="16"/>
      <c r="R80" s="16"/>
      <c r="S80" s="16"/>
      <c r="T80" s="16"/>
      <c r="U80" s="16"/>
      <c r="V80" s="16"/>
      <c r="W80" s="16"/>
      <c r="X80" s="16"/>
      <c r="Y80" s="16"/>
      <c r="Z80" s="16"/>
      <c r="AA80" s="16"/>
      <c r="AB80" s="3">
        <v>46224000</v>
      </c>
    </row>
    <row r="81" spans="1:28">
      <c r="A81" s="4" t="s">
        <v>120</v>
      </c>
      <c r="B81" s="7" t="s">
        <v>131</v>
      </c>
      <c r="C81" s="4" t="s">
        <v>73</v>
      </c>
      <c r="D81" s="5">
        <v>24370.5</v>
      </c>
      <c r="E81" s="5">
        <v>9075</v>
      </c>
      <c r="F81" s="5"/>
      <c r="G81" s="6">
        <f t="shared" si="19"/>
        <v>221162287.5</v>
      </c>
      <c r="H81" s="73"/>
      <c r="I81" s="16"/>
      <c r="J81" s="16"/>
      <c r="K81" s="16"/>
      <c r="L81" s="16"/>
      <c r="M81" s="16"/>
      <c r="N81" s="16"/>
      <c r="O81" s="16"/>
      <c r="P81" s="16"/>
      <c r="Q81" s="16"/>
      <c r="R81" s="16"/>
      <c r="S81" s="16"/>
      <c r="T81" s="16"/>
      <c r="U81" s="16"/>
      <c r="V81" s="16"/>
      <c r="W81" s="16"/>
      <c r="X81" s="16"/>
      <c r="Y81" s="16"/>
      <c r="Z81" s="16"/>
      <c r="AA81" s="16"/>
      <c r="AB81" s="3">
        <v>221162287.5</v>
      </c>
    </row>
    <row r="82" spans="1:28">
      <c r="A82" s="4" t="s">
        <v>120</v>
      </c>
      <c r="B82" s="7" t="s">
        <v>132</v>
      </c>
      <c r="C82" s="4" t="s">
        <v>45</v>
      </c>
      <c r="D82" s="5">
        <v>12003</v>
      </c>
      <c r="E82" s="5">
        <v>2000</v>
      </c>
      <c r="F82" s="5"/>
      <c r="G82" s="6">
        <f t="shared" si="19"/>
        <v>24006000</v>
      </c>
      <c r="H82" s="73"/>
      <c r="I82" s="16"/>
      <c r="J82" s="16"/>
      <c r="K82" s="16"/>
      <c r="L82" s="16"/>
      <c r="M82" s="16"/>
      <c r="N82" s="16"/>
      <c r="O82" s="16"/>
      <c r="P82" s="16"/>
      <c r="Q82" s="16"/>
      <c r="R82" s="16"/>
      <c r="S82" s="16"/>
      <c r="T82" s="16"/>
      <c r="U82" s="16"/>
      <c r="V82" s="16"/>
      <c r="W82" s="16"/>
      <c r="X82" s="16"/>
      <c r="Y82" s="16"/>
      <c r="Z82" s="16"/>
      <c r="AA82" s="16"/>
      <c r="AB82" s="3">
        <v>24006000</v>
      </c>
    </row>
    <row r="83" spans="1:28">
      <c r="A83" s="4" t="s">
        <v>120</v>
      </c>
      <c r="B83" s="7" t="s">
        <v>133</v>
      </c>
      <c r="C83" s="4" t="s">
        <v>39</v>
      </c>
      <c r="D83" s="5">
        <v>31878</v>
      </c>
      <c r="E83" s="5">
        <v>4100</v>
      </c>
      <c r="F83" s="5"/>
      <c r="G83" s="6">
        <f t="shared" si="19"/>
        <v>130699800</v>
      </c>
      <c r="H83" s="73"/>
      <c r="I83" s="16"/>
      <c r="J83" s="16"/>
      <c r="K83" s="16"/>
      <c r="L83" s="16"/>
      <c r="M83" s="16"/>
      <c r="N83" s="16"/>
      <c r="O83" s="16"/>
      <c r="P83" s="16"/>
      <c r="Q83" s="16"/>
      <c r="R83" s="16"/>
      <c r="S83" s="16"/>
      <c r="T83" s="16"/>
      <c r="U83" s="16"/>
      <c r="V83" s="16"/>
      <c r="W83" s="16"/>
      <c r="X83" s="16"/>
      <c r="Y83" s="16"/>
      <c r="Z83" s="16"/>
      <c r="AA83" s="16"/>
      <c r="AB83" s="3">
        <v>130699800</v>
      </c>
    </row>
    <row r="84" spans="1:28">
      <c r="A84" s="4" t="s">
        <v>120</v>
      </c>
      <c r="B84" s="7" t="s">
        <v>134</v>
      </c>
      <c r="C84" s="4" t="s">
        <v>39</v>
      </c>
      <c r="D84" s="5">
        <v>30980</v>
      </c>
      <c r="E84" s="5">
        <v>1500</v>
      </c>
      <c r="F84" s="5"/>
      <c r="G84" s="6">
        <f t="shared" si="19"/>
        <v>46470000</v>
      </c>
      <c r="H84" s="73"/>
      <c r="I84" s="16"/>
      <c r="J84" s="16"/>
      <c r="K84" s="16"/>
      <c r="L84" s="16"/>
      <c r="M84" s="16"/>
      <c r="N84" s="16"/>
      <c r="O84" s="16"/>
      <c r="P84" s="16"/>
      <c r="Q84" s="16"/>
      <c r="R84" s="16"/>
      <c r="S84" s="16"/>
      <c r="T84" s="16"/>
      <c r="U84" s="16"/>
      <c r="V84" s="16"/>
      <c r="W84" s="16"/>
      <c r="X84" s="16"/>
      <c r="Y84" s="16"/>
      <c r="Z84" s="16"/>
      <c r="AA84" s="16"/>
      <c r="AB84" s="3">
        <v>46470000</v>
      </c>
    </row>
    <row r="85" spans="1:28">
      <c r="A85" s="4" t="s">
        <v>120</v>
      </c>
      <c r="B85" s="7" t="s">
        <v>135</v>
      </c>
      <c r="C85" s="4" t="s">
        <v>39</v>
      </c>
      <c r="D85" s="5">
        <v>1509</v>
      </c>
      <c r="E85" s="5">
        <v>4470</v>
      </c>
      <c r="F85" s="5"/>
      <c r="G85" s="6">
        <f t="shared" si="19"/>
        <v>6745230</v>
      </c>
      <c r="H85" s="73"/>
      <c r="I85" s="16"/>
      <c r="J85" s="16"/>
      <c r="K85" s="16"/>
      <c r="L85" s="16"/>
      <c r="M85" s="16"/>
      <c r="N85" s="16"/>
      <c r="O85" s="16"/>
      <c r="P85" s="16"/>
      <c r="Q85" s="16"/>
      <c r="R85" s="16"/>
      <c r="S85" s="16"/>
      <c r="T85" s="16"/>
      <c r="U85" s="16"/>
      <c r="V85" s="16"/>
      <c r="W85" s="16"/>
      <c r="X85" s="16"/>
      <c r="Y85" s="16"/>
      <c r="Z85" s="16"/>
      <c r="AA85" s="16"/>
      <c r="AB85" s="3">
        <v>6745230</v>
      </c>
    </row>
    <row r="86" spans="1:28">
      <c r="A86" s="4" t="s">
        <v>120</v>
      </c>
      <c r="B86" s="7" t="s">
        <v>136</v>
      </c>
      <c r="C86" s="4" t="s">
        <v>39</v>
      </c>
      <c r="D86" s="5">
        <v>25299</v>
      </c>
      <c r="E86" s="5">
        <v>5400</v>
      </c>
      <c r="F86" s="5"/>
      <c r="G86" s="6">
        <f t="shared" si="19"/>
        <v>136614600</v>
      </c>
      <c r="H86" s="73"/>
      <c r="I86" s="16"/>
      <c r="J86" s="16"/>
      <c r="K86" s="16"/>
      <c r="L86" s="16"/>
      <c r="M86" s="16"/>
      <c r="N86" s="16"/>
      <c r="O86" s="16"/>
      <c r="P86" s="16"/>
      <c r="Q86" s="16"/>
      <c r="R86" s="16"/>
      <c r="S86" s="16"/>
      <c r="T86" s="16"/>
      <c r="U86" s="16"/>
      <c r="V86" s="16"/>
      <c r="W86" s="16"/>
      <c r="X86" s="16"/>
      <c r="Y86" s="16"/>
      <c r="Z86" s="16"/>
      <c r="AA86" s="16"/>
      <c r="AB86" s="3">
        <v>136614600</v>
      </c>
    </row>
    <row r="87" spans="1:28">
      <c r="A87" s="4" t="s">
        <v>120</v>
      </c>
      <c r="B87" s="7" t="s">
        <v>137</v>
      </c>
      <c r="C87" s="4" t="s">
        <v>39</v>
      </c>
      <c r="D87" s="5">
        <v>19800</v>
      </c>
      <c r="E87" s="5">
        <v>3000</v>
      </c>
      <c r="F87" s="5"/>
      <c r="G87" s="6">
        <f t="shared" si="19"/>
        <v>59400000</v>
      </c>
      <c r="H87" s="73"/>
      <c r="I87" s="16"/>
      <c r="J87" s="16"/>
      <c r="K87" s="16"/>
      <c r="L87" s="16"/>
      <c r="M87" s="16"/>
      <c r="N87" s="16"/>
      <c r="O87" s="16"/>
      <c r="P87" s="16"/>
      <c r="Q87" s="16"/>
      <c r="R87" s="16"/>
      <c r="S87" s="16"/>
      <c r="T87" s="16"/>
      <c r="U87" s="16"/>
      <c r="V87" s="16"/>
      <c r="W87" s="16"/>
      <c r="X87" s="16"/>
      <c r="Y87" s="16"/>
      <c r="Z87" s="16"/>
      <c r="AA87" s="16"/>
      <c r="AB87" s="3">
        <v>59400000</v>
      </c>
    </row>
    <row r="88" spans="1:28">
      <c r="A88" s="4" t="s">
        <v>120</v>
      </c>
      <c r="B88" s="7" t="s">
        <v>138</v>
      </c>
      <c r="C88" s="4" t="s">
        <v>39</v>
      </c>
      <c r="D88" s="5">
        <v>0</v>
      </c>
      <c r="E88" s="5">
        <v>6187.5</v>
      </c>
      <c r="F88" s="5"/>
      <c r="G88" s="6">
        <f t="shared" si="19"/>
        <v>0</v>
      </c>
      <c r="H88" s="73"/>
      <c r="I88" s="16"/>
      <c r="J88" s="16"/>
      <c r="K88" s="16"/>
      <c r="L88" s="16"/>
      <c r="M88" s="16"/>
      <c r="N88" s="16"/>
      <c r="O88" s="16"/>
      <c r="P88" s="16"/>
      <c r="Q88" s="16"/>
      <c r="R88" s="16"/>
      <c r="S88" s="16"/>
      <c r="T88" s="16"/>
      <c r="U88" s="16"/>
      <c r="V88" s="16"/>
      <c r="W88" s="16"/>
      <c r="X88" s="16"/>
      <c r="Y88" s="16"/>
      <c r="Z88" s="16"/>
      <c r="AA88" s="16"/>
      <c r="AB88" s="3">
        <v>0</v>
      </c>
    </row>
    <row r="89" spans="1:28">
      <c r="A89" s="4" t="s">
        <v>120</v>
      </c>
      <c r="B89" s="7" t="s">
        <v>139</v>
      </c>
      <c r="C89" s="4" t="s">
        <v>77</v>
      </c>
      <c r="D89" s="5">
        <v>14499.873542857144</v>
      </c>
      <c r="E89" s="5">
        <v>17400</v>
      </c>
      <c r="F89" s="5"/>
      <c r="G89" s="6">
        <f t="shared" si="19"/>
        <v>252297799.64571428</v>
      </c>
      <c r="H89" s="73"/>
      <c r="I89" s="16"/>
      <c r="J89" s="16"/>
      <c r="K89" s="16"/>
      <c r="L89" s="16"/>
      <c r="M89" s="16"/>
      <c r="N89" s="16"/>
      <c r="O89" s="16"/>
      <c r="P89" s="16"/>
      <c r="Q89" s="16"/>
      <c r="R89" s="16"/>
      <c r="S89" s="16"/>
      <c r="T89" s="16"/>
      <c r="U89" s="16"/>
      <c r="V89" s="16"/>
      <c r="W89" s="16"/>
      <c r="X89" s="16"/>
      <c r="Y89" s="16"/>
      <c r="Z89" s="16"/>
      <c r="AA89" s="16"/>
      <c r="AB89" s="3">
        <v>252297799.64571428</v>
      </c>
    </row>
    <row r="90" spans="1:28">
      <c r="A90" s="4" t="s">
        <v>120</v>
      </c>
      <c r="B90" s="7" t="s">
        <v>140</v>
      </c>
      <c r="C90" s="4" t="s">
        <v>77</v>
      </c>
      <c r="D90" s="5">
        <v>0</v>
      </c>
      <c r="E90" s="5">
        <v>12500</v>
      </c>
      <c r="F90" s="5"/>
      <c r="G90" s="6">
        <f t="shared" si="19"/>
        <v>0</v>
      </c>
      <c r="H90" s="73"/>
      <c r="I90" s="16"/>
      <c r="J90" s="16"/>
      <c r="K90" s="16"/>
      <c r="L90" s="16"/>
      <c r="M90" s="16"/>
      <c r="N90" s="16"/>
      <c r="O90" s="16"/>
      <c r="P90" s="16"/>
      <c r="Q90" s="16"/>
      <c r="R90" s="16"/>
      <c r="S90" s="16"/>
      <c r="T90" s="16"/>
      <c r="U90" s="16"/>
      <c r="V90" s="16"/>
      <c r="W90" s="16"/>
      <c r="X90" s="16"/>
      <c r="Y90" s="16"/>
      <c r="Z90" s="16"/>
      <c r="AA90" s="16"/>
      <c r="AB90" s="3">
        <v>0</v>
      </c>
    </row>
    <row r="91" spans="1:28">
      <c r="A91" s="4" t="s">
        <v>120</v>
      </c>
      <c r="B91" s="7" t="s">
        <v>141</v>
      </c>
      <c r="C91" s="4" t="s">
        <v>142</v>
      </c>
      <c r="D91" s="5">
        <v>10.5</v>
      </c>
      <c r="E91" s="5">
        <v>220000</v>
      </c>
      <c r="F91" s="5"/>
      <c r="G91" s="6">
        <f t="shared" si="19"/>
        <v>2310000</v>
      </c>
      <c r="H91" s="73"/>
      <c r="I91" s="16"/>
      <c r="J91" s="16"/>
      <c r="K91" s="16"/>
      <c r="L91" s="16"/>
      <c r="M91" s="16"/>
      <c r="N91" s="16"/>
      <c r="O91" s="16"/>
      <c r="P91" s="16"/>
      <c r="Q91" s="16"/>
      <c r="R91" s="16"/>
      <c r="S91" s="16"/>
      <c r="T91" s="16"/>
      <c r="U91" s="16"/>
      <c r="V91" s="16"/>
      <c r="W91" s="16"/>
      <c r="X91" s="16"/>
      <c r="Y91" s="16"/>
      <c r="Z91" s="16"/>
      <c r="AA91" s="16"/>
      <c r="AB91" s="3">
        <v>2310000</v>
      </c>
    </row>
    <row r="92" spans="1:28">
      <c r="A92" s="4" t="s">
        <v>120</v>
      </c>
      <c r="B92" s="7" t="s">
        <v>143</v>
      </c>
      <c r="C92" s="4" t="s">
        <v>144</v>
      </c>
      <c r="D92" s="5">
        <v>1301.433</v>
      </c>
      <c r="E92" s="5">
        <v>240000</v>
      </c>
      <c r="F92" s="5"/>
      <c r="G92" s="6">
        <f t="shared" si="19"/>
        <v>312343920</v>
      </c>
      <c r="H92" s="73"/>
      <c r="I92" s="16"/>
      <c r="J92" s="16"/>
      <c r="K92" s="16"/>
      <c r="L92" s="16"/>
      <c r="M92" s="16"/>
      <c r="N92" s="16"/>
      <c r="O92" s="16"/>
      <c r="P92" s="16"/>
      <c r="Q92" s="16"/>
      <c r="R92" s="16"/>
      <c r="S92" s="16"/>
      <c r="T92" s="16"/>
      <c r="U92" s="16"/>
      <c r="V92" s="16"/>
      <c r="W92" s="16"/>
      <c r="X92" s="16"/>
      <c r="Y92" s="16"/>
      <c r="Z92" s="16"/>
      <c r="AA92" s="16"/>
      <c r="AB92" s="3">
        <v>312343920</v>
      </c>
    </row>
    <row r="93" spans="1:28">
      <c r="A93" s="4" t="s">
        <v>120</v>
      </c>
      <c r="B93" s="7" t="s">
        <v>145</v>
      </c>
      <c r="C93" s="4" t="s">
        <v>39</v>
      </c>
      <c r="D93" s="5">
        <v>8141.9</v>
      </c>
      <c r="E93" s="5">
        <v>8000</v>
      </c>
      <c r="F93" s="5"/>
      <c r="G93" s="6">
        <f t="shared" si="19"/>
        <v>65135200</v>
      </c>
      <c r="H93" s="73"/>
      <c r="I93" s="16"/>
      <c r="J93" s="16"/>
      <c r="K93" s="16"/>
      <c r="L93" s="16"/>
      <c r="M93" s="16"/>
      <c r="N93" s="16"/>
      <c r="O93" s="16"/>
      <c r="P93" s="16"/>
      <c r="Q93" s="16"/>
      <c r="R93" s="16"/>
      <c r="S93" s="16"/>
      <c r="T93" s="16"/>
      <c r="U93" s="16"/>
      <c r="V93" s="16"/>
      <c r="W93" s="16"/>
      <c r="X93" s="16"/>
      <c r="Y93" s="16"/>
      <c r="Z93" s="16"/>
      <c r="AA93" s="16"/>
      <c r="AB93" s="3">
        <v>65135200</v>
      </c>
    </row>
    <row r="94" spans="1:28">
      <c r="A94" s="4" t="s">
        <v>120</v>
      </c>
      <c r="B94" s="7" t="s">
        <v>146</v>
      </c>
      <c r="C94" s="4" t="s">
        <v>147</v>
      </c>
      <c r="D94" s="5">
        <v>7798.8879999999999</v>
      </c>
      <c r="E94" s="5">
        <v>41257</v>
      </c>
      <c r="F94" s="5"/>
      <c r="G94" s="6">
        <f t="shared" si="19"/>
        <v>321758722.21600002</v>
      </c>
      <c r="H94" s="73"/>
      <c r="I94" s="16"/>
      <c r="J94" s="16"/>
      <c r="K94" s="16"/>
      <c r="L94" s="16"/>
      <c r="M94" s="16"/>
      <c r="N94" s="16"/>
      <c r="O94" s="16"/>
      <c r="P94" s="16"/>
      <c r="Q94" s="16"/>
      <c r="R94" s="16"/>
      <c r="S94" s="16"/>
      <c r="T94" s="16"/>
      <c r="U94" s="16"/>
      <c r="V94" s="16"/>
      <c r="W94" s="16"/>
      <c r="X94" s="16"/>
      <c r="Y94" s="16"/>
      <c r="Z94" s="16"/>
      <c r="AA94" s="16"/>
      <c r="AB94" s="3">
        <v>321758722.21600002</v>
      </c>
    </row>
    <row r="95" spans="1:28">
      <c r="A95" s="4" t="s">
        <v>120</v>
      </c>
      <c r="B95" s="7" t="s">
        <v>148</v>
      </c>
      <c r="C95" s="4" t="s">
        <v>147</v>
      </c>
      <c r="D95" s="5">
        <v>133.5</v>
      </c>
      <c r="E95" s="5">
        <v>41257</v>
      </c>
      <c r="F95" s="5"/>
      <c r="G95" s="6">
        <f t="shared" si="19"/>
        <v>5507809.5</v>
      </c>
      <c r="H95" s="73"/>
      <c r="I95" s="16"/>
      <c r="J95" s="16"/>
      <c r="K95" s="16"/>
      <c r="L95" s="16"/>
      <c r="M95" s="16"/>
      <c r="N95" s="16"/>
      <c r="O95" s="16"/>
      <c r="P95" s="16"/>
      <c r="Q95" s="16"/>
      <c r="R95" s="16"/>
      <c r="S95" s="16"/>
      <c r="T95" s="16"/>
      <c r="U95" s="16"/>
      <c r="V95" s="16"/>
      <c r="W95" s="16"/>
      <c r="X95" s="16"/>
      <c r="Y95" s="16"/>
      <c r="Z95" s="16"/>
      <c r="AA95" s="16"/>
      <c r="AB95" s="3">
        <v>5507809.5</v>
      </c>
    </row>
    <row r="96" spans="1:28">
      <c r="A96" s="4" t="s">
        <v>120</v>
      </c>
      <c r="B96" s="7" t="s">
        <v>149</v>
      </c>
      <c r="C96" s="4" t="s">
        <v>147</v>
      </c>
      <c r="D96" s="5">
        <v>252</v>
      </c>
      <c r="E96" s="5">
        <v>50000</v>
      </c>
      <c r="F96" s="5"/>
      <c r="G96" s="6">
        <f t="shared" si="19"/>
        <v>12600000</v>
      </c>
      <c r="H96" s="73"/>
      <c r="I96" s="16"/>
      <c r="J96" s="16"/>
      <c r="K96" s="16"/>
      <c r="L96" s="16"/>
      <c r="M96" s="16"/>
      <c r="N96" s="16"/>
      <c r="O96" s="16"/>
      <c r="P96" s="16"/>
      <c r="Q96" s="16"/>
      <c r="R96" s="16"/>
      <c r="S96" s="16"/>
      <c r="T96" s="16"/>
      <c r="U96" s="16"/>
      <c r="V96" s="16"/>
      <c r="W96" s="16"/>
      <c r="X96" s="16"/>
      <c r="Y96" s="16"/>
      <c r="Z96" s="16"/>
      <c r="AA96" s="16"/>
      <c r="AB96" s="3">
        <v>12600000</v>
      </c>
    </row>
    <row r="97" spans="1:28">
      <c r="A97" s="4" t="s">
        <v>120</v>
      </c>
      <c r="B97" s="7" t="s">
        <v>150</v>
      </c>
      <c r="C97" s="4" t="s">
        <v>147</v>
      </c>
      <c r="D97" s="5">
        <v>67.8</v>
      </c>
      <c r="E97" s="5">
        <v>41257</v>
      </c>
      <c r="F97" s="5"/>
      <c r="G97" s="6">
        <f t="shared" si="19"/>
        <v>2797224.6</v>
      </c>
      <c r="H97" s="73"/>
      <c r="I97" s="16"/>
      <c r="J97" s="16"/>
      <c r="K97" s="16"/>
      <c r="L97" s="16"/>
      <c r="M97" s="16"/>
      <c r="N97" s="16"/>
      <c r="O97" s="16"/>
      <c r="P97" s="16"/>
      <c r="Q97" s="16"/>
      <c r="R97" s="16"/>
      <c r="S97" s="16"/>
      <c r="T97" s="16"/>
      <c r="U97" s="16"/>
      <c r="V97" s="16"/>
      <c r="W97" s="16"/>
      <c r="X97" s="16"/>
      <c r="Y97" s="16"/>
      <c r="Z97" s="16"/>
      <c r="AA97" s="16"/>
      <c r="AB97" s="3">
        <v>2797224.6</v>
      </c>
    </row>
    <row r="98" spans="1:28">
      <c r="A98" s="4" t="s">
        <v>120</v>
      </c>
      <c r="B98" s="7" t="s">
        <v>151</v>
      </c>
      <c r="C98" s="4" t="s">
        <v>147</v>
      </c>
      <c r="D98" s="5">
        <v>54.5</v>
      </c>
      <c r="E98" s="5">
        <v>41257</v>
      </c>
      <c r="F98" s="5"/>
      <c r="G98" s="6">
        <f t="shared" si="19"/>
        <v>2248506.5</v>
      </c>
      <c r="H98" s="73"/>
      <c r="I98" s="16"/>
      <c r="J98" s="16"/>
      <c r="K98" s="16"/>
      <c r="L98" s="16"/>
      <c r="M98" s="16"/>
      <c r="N98" s="16"/>
      <c r="O98" s="16"/>
      <c r="P98" s="16"/>
      <c r="Q98" s="16"/>
      <c r="R98" s="16"/>
      <c r="S98" s="16"/>
      <c r="T98" s="16"/>
      <c r="U98" s="16"/>
      <c r="V98" s="16"/>
      <c r="W98" s="16"/>
      <c r="X98" s="16"/>
      <c r="Y98" s="16"/>
      <c r="Z98" s="16"/>
      <c r="AA98" s="16"/>
      <c r="AB98" s="3">
        <v>2248506.5</v>
      </c>
    </row>
    <row r="99" spans="1:28">
      <c r="A99" s="4" t="s">
        <v>120</v>
      </c>
      <c r="B99" s="7" t="s">
        <v>152</v>
      </c>
      <c r="C99" s="4" t="s">
        <v>153</v>
      </c>
      <c r="D99" s="5">
        <v>4.1059999999999999</v>
      </c>
      <c r="E99" s="5">
        <v>750000</v>
      </c>
      <c r="F99" s="5"/>
      <c r="G99" s="6">
        <f t="shared" si="19"/>
        <v>3079500</v>
      </c>
      <c r="H99" s="73"/>
      <c r="I99" s="16"/>
      <c r="J99" s="16"/>
      <c r="K99" s="16"/>
      <c r="L99" s="16"/>
      <c r="M99" s="16"/>
      <c r="N99" s="16"/>
      <c r="O99" s="16"/>
      <c r="P99" s="16"/>
      <c r="Q99" s="16"/>
      <c r="R99" s="16"/>
      <c r="S99" s="16"/>
      <c r="T99" s="16"/>
      <c r="U99" s="16"/>
      <c r="V99" s="16"/>
      <c r="W99" s="16"/>
      <c r="X99" s="16"/>
      <c r="Y99" s="16"/>
      <c r="Z99" s="16"/>
      <c r="AA99" s="16"/>
      <c r="AB99" s="3">
        <v>3079500</v>
      </c>
    </row>
    <row r="100" spans="1:28">
      <c r="A100" s="4" t="s">
        <v>120</v>
      </c>
      <c r="B100" s="7" t="s">
        <v>154</v>
      </c>
      <c r="C100" s="4" t="s">
        <v>153</v>
      </c>
      <c r="D100" s="5">
        <v>4.1059999999999999</v>
      </c>
      <c r="E100" s="5">
        <v>750000</v>
      </c>
      <c r="F100" s="5"/>
      <c r="G100" s="6">
        <f t="shared" si="19"/>
        <v>3079500</v>
      </c>
      <c r="H100" s="73"/>
      <c r="I100" s="16"/>
      <c r="J100" s="16"/>
      <c r="K100" s="16"/>
      <c r="L100" s="16"/>
      <c r="M100" s="16"/>
      <c r="N100" s="16"/>
      <c r="O100" s="16"/>
      <c r="P100" s="16"/>
      <c r="Q100" s="16"/>
      <c r="R100" s="16"/>
      <c r="S100" s="16"/>
      <c r="T100" s="16"/>
      <c r="U100" s="16"/>
      <c r="V100" s="16"/>
      <c r="W100" s="16"/>
      <c r="X100" s="16"/>
      <c r="Y100" s="16"/>
      <c r="Z100" s="16"/>
      <c r="AA100" s="16"/>
      <c r="AB100" s="3">
        <v>3079500</v>
      </c>
    </row>
    <row r="101" spans="1:28">
      <c r="A101" s="4" t="s">
        <v>120</v>
      </c>
      <c r="B101" s="7" t="s">
        <v>155</v>
      </c>
      <c r="C101" s="4" t="s">
        <v>156</v>
      </c>
      <c r="D101" s="5">
        <v>5180.32</v>
      </c>
      <c r="E101" s="5">
        <v>7556</v>
      </c>
      <c r="F101" s="5"/>
      <c r="G101" s="6">
        <f t="shared" si="19"/>
        <v>39142497.919999994</v>
      </c>
      <c r="H101" s="73"/>
      <c r="I101" s="16"/>
      <c r="J101" s="16"/>
      <c r="K101" s="16"/>
      <c r="L101" s="16"/>
      <c r="M101" s="16"/>
      <c r="N101" s="16"/>
      <c r="O101" s="16"/>
      <c r="P101" s="16"/>
      <c r="Q101" s="16"/>
      <c r="R101" s="16"/>
      <c r="S101" s="16"/>
      <c r="T101" s="16"/>
      <c r="U101" s="16"/>
      <c r="V101" s="16"/>
      <c r="W101" s="16"/>
      <c r="X101" s="16"/>
      <c r="Y101" s="16"/>
      <c r="Z101" s="16"/>
      <c r="AA101" s="16"/>
      <c r="AB101" s="3">
        <v>39142497.920000002</v>
      </c>
    </row>
    <row r="102" spans="1:28">
      <c r="A102" s="4" t="s">
        <v>120</v>
      </c>
      <c r="B102" s="7" t="s">
        <v>157</v>
      </c>
      <c r="C102" s="4" t="s">
        <v>156</v>
      </c>
      <c r="D102" s="5">
        <v>900</v>
      </c>
      <c r="E102" s="5">
        <v>3714</v>
      </c>
      <c r="F102" s="5"/>
      <c r="G102" s="6">
        <f t="shared" si="19"/>
        <v>3342600</v>
      </c>
      <c r="H102" s="73"/>
      <c r="I102" s="16"/>
      <c r="J102" s="16"/>
      <c r="K102" s="16"/>
      <c r="L102" s="16"/>
      <c r="M102" s="16"/>
      <c r="N102" s="16"/>
      <c r="O102" s="16"/>
      <c r="P102" s="16"/>
      <c r="Q102" s="16"/>
      <c r="R102" s="16"/>
      <c r="S102" s="16"/>
      <c r="T102" s="16"/>
      <c r="U102" s="16"/>
      <c r="V102" s="16"/>
      <c r="W102" s="16"/>
      <c r="X102" s="16"/>
      <c r="Y102" s="16"/>
      <c r="Z102" s="16"/>
      <c r="AA102" s="16"/>
      <c r="AB102" s="3">
        <v>3342600</v>
      </c>
    </row>
    <row r="103" spans="1:28">
      <c r="A103" s="4" t="s">
        <v>120</v>
      </c>
      <c r="B103" s="7" t="s">
        <v>158</v>
      </c>
      <c r="C103" s="4" t="s">
        <v>153</v>
      </c>
      <c r="D103" s="5">
        <v>3.4598800000000001</v>
      </c>
      <c r="E103" s="5">
        <v>1911160</v>
      </c>
      <c r="F103" s="5"/>
      <c r="G103" s="6">
        <f t="shared" si="19"/>
        <v>6612384.2608000003</v>
      </c>
      <c r="H103" s="73"/>
      <c r="I103" s="16"/>
      <c r="J103" s="16"/>
      <c r="K103" s="16"/>
      <c r="L103" s="16"/>
      <c r="M103" s="16"/>
      <c r="N103" s="16"/>
      <c r="O103" s="16"/>
      <c r="P103" s="16"/>
      <c r="Q103" s="16"/>
      <c r="R103" s="16"/>
      <c r="S103" s="16"/>
      <c r="T103" s="16"/>
      <c r="U103" s="16"/>
      <c r="V103" s="16"/>
      <c r="W103" s="16"/>
      <c r="X103" s="16"/>
      <c r="Y103" s="16"/>
      <c r="Z103" s="16"/>
      <c r="AA103" s="16"/>
      <c r="AB103" s="3">
        <v>6612384.2608000003</v>
      </c>
    </row>
    <row r="104" spans="1:28">
      <c r="A104" s="4" t="s">
        <v>120</v>
      </c>
      <c r="B104" s="7" t="s">
        <v>159</v>
      </c>
      <c r="C104" s="4" t="s">
        <v>147</v>
      </c>
      <c r="D104" s="5">
        <v>4937.3999999999996</v>
      </c>
      <c r="E104" s="5">
        <v>49031</v>
      </c>
      <c r="F104" s="5"/>
      <c r="G104" s="6">
        <f t="shared" si="19"/>
        <v>242085659.39999998</v>
      </c>
      <c r="H104" s="73"/>
      <c r="I104" s="16"/>
      <c r="J104" s="16"/>
      <c r="K104" s="16"/>
      <c r="L104" s="16"/>
      <c r="M104" s="16"/>
      <c r="N104" s="16"/>
      <c r="O104" s="16"/>
      <c r="P104" s="16"/>
      <c r="Q104" s="16"/>
      <c r="R104" s="16"/>
      <c r="S104" s="16"/>
      <c r="T104" s="16"/>
      <c r="U104" s="16"/>
      <c r="V104" s="16"/>
      <c r="W104" s="16"/>
      <c r="X104" s="16"/>
      <c r="Y104" s="16"/>
      <c r="Z104" s="16"/>
      <c r="AA104" s="16"/>
      <c r="AB104" s="3">
        <v>242085659.40000001</v>
      </c>
    </row>
    <row r="105" spans="1:28">
      <c r="A105" s="4" t="s">
        <v>120</v>
      </c>
      <c r="B105" s="7" t="s">
        <v>160</v>
      </c>
      <c r="C105" s="4" t="s">
        <v>161</v>
      </c>
      <c r="D105" s="5">
        <v>216.98</v>
      </c>
      <c r="E105" s="5">
        <v>50000</v>
      </c>
      <c r="F105" s="5"/>
      <c r="G105" s="6">
        <f t="shared" si="19"/>
        <v>10849000</v>
      </c>
      <c r="H105" s="73"/>
      <c r="I105" s="16"/>
      <c r="J105" s="16"/>
      <c r="K105" s="16"/>
      <c r="L105" s="16"/>
      <c r="M105" s="16"/>
      <c r="N105" s="16"/>
      <c r="O105" s="16"/>
      <c r="P105" s="16"/>
      <c r="Q105" s="16"/>
      <c r="R105" s="16"/>
      <c r="S105" s="16"/>
      <c r="T105" s="16"/>
      <c r="U105" s="16"/>
      <c r="V105" s="16"/>
      <c r="W105" s="16"/>
      <c r="X105" s="16"/>
      <c r="Y105" s="16"/>
      <c r="Z105" s="16"/>
      <c r="AA105" s="16"/>
      <c r="AB105" s="3">
        <v>10849000</v>
      </c>
    </row>
    <row r="106" spans="1:28">
      <c r="A106" s="4" t="s">
        <v>120</v>
      </c>
      <c r="B106" s="7" t="s">
        <v>162</v>
      </c>
      <c r="C106" s="4" t="s">
        <v>153</v>
      </c>
      <c r="D106" s="5">
        <v>4.1059999999999999</v>
      </c>
      <c r="E106" s="5">
        <v>1500000</v>
      </c>
      <c r="F106" s="5"/>
      <c r="G106" s="6">
        <f t="shared" si="19"/>
        <v>6159000</v>
      </c>
      <c r="H106" s="16"/>
      <c r="I106" s="16"/>
      <c r="J106" s="16"/>
      <c r="K106" s="16"/>
      <c r="L106" s="16"/>
      <c r="M106" s="16"/>
      <c r="N106" s="16"/>
      <c r="O106" s="16"/>
      <c r="P106" s="16"/>
      <c r="Q106" s="16"/>
      <c r="R106" s="16"/>
      <c r="S106" s="16"/>
      <c r="T106" s="16"/>
      <c r="U106" s="16"/>
      <c r="V106" s="16"/>
      <c r="W106" s="16"/>
      <c r="X106" s="16"/>
      <c r="Y106" s="16"/>
      <c r="Z106" s="16"/>
      <c r="AA106" s="16"/>
      <c r="AB106" s="3">
        <v>6159000</v>
      </c>
    </row>
    <row r="107" spans="1:28">
      <c r="A107" s="4" t="s">
        <v>120</v>
      </c>
      <c r="B107" s="7" t="s">
        <v>163</v>
      </c>
      <c r="C107" s="4" t="s">
        <v>164</v>
      </c>
      <c r="D107" s="5">
        <v>91.55</v>
      </c>
      <c r="E107" s="5">
        <v>63329</v>
      </c>
      <c r="F107" s="5"/>
      <c r="G107" s="6">
        <f t="shared" si="19"/>
        <v>5797769.9500000002</v>
      </c>
      <c r="H107" s="16"/>
      <c r="I107" s="16"/>
      <c r="J107" s="16"/>
      <c r="K107" s="16"/>
      <c r="L107" s="16"/>
      <c r="M107" s="16"/>
      <c r="N107" s="16"/>
      <c r="O107" s="16"/>
      <c r="P107" s="16"/>
      <c r="Q107" s="16"/>
      <c r="R107" s="16"/>
      <c r="S107" s="16"/>
      <c r="T107" s="16"/>
      <c r="U107" s="16"/>
      <c r="V107" s="16"/>
      <c r="W107" s="16"/>
      <c r="X107" s="16"/>
      <c r="Y107" s="16"/>
      <c r="Z107" s="16"/>
      <c r="AA107" s="16"/>
      <c r="AB107" s="3">
        <v>5797769.9500000002</v>
      </c>
    </row>
    <row r="108" spans="1:28">
      <c r="A108" s="4" t="s">
        <v>120</v>
      </c>
      <c r="B108" s="7" t="s">
        <v>165</v>
      </c>
      <c r="C108" s="4" t="s">
        <v>161</v>
      </c>
      <c r="D108" s="5">
        <v>2906.85</v>
      </c>
      <c r="E108" s="5">
        <v>29183.3</v>
      </c>
      <c r="F108" s="5"/>
      <c r="G108" s="6">
        <f t="shared" si="19"/>
        <v>84831475.604999989</v>
      </c>
      <c r="H108" s="16"/>
      <c r="I108" s="16"/>
      <c r="J108" s="16"/>
      <c r="K108" s="16"/>
      <c r="L108" s="16"/>
      <c r="M108" s="16"/>
      <c r="N108" s="16"/>
      <c r="O108" s="16"/>
      <c r="P108" s="16"/>
      <c r="Q108" s="16"/>
      <c r="R108" s="16"/>
      <c r="S108" s="16"/>
      <c r="T108" s="16"/>
      <c r="U108" s="16"/>
      <c r="V108" s="16"/>
      <c r="W108" s="16"/>
      <c r="X108" s="16"/>
      <c r="Y108" s="16"/>
      <c r="Z108" s="16"/>
      <c r="AA108" s="16"/>
      <c r="AB108" s="3">
        <v>84831475.605000004</v>
      </c>
    </row>
    <row r="109" spans="1:28">
      <c r="A109" s="4" t="s">
        <v>120</v>
      </c>
      <c r="B109" s="7" t="s">
        <v>166</v>
      </c>
      <c r="C109" s="4" t="s">
        <v>161</v>
      </c>
      <c r="D109" s="5">
        <v>2084.88</v>
      </c>
      <c r="E109" s="5">
        <v>58366.6</v>
      </c>
      <c r="F109" s="5"/>
      <c r="G109" s="6">
        <f t="shared" si="19"/>
        <v>121687357.008</v>
      </c>
      <c r="H109" s="16"/>
      <c r="I109" s="16"/>
      <c r="J109" s="16"/>
      <c r="K109" s="16"/>
      <c r="L109" s="16"/>
      <c r="M109" s="16"/>
      <c r="N109" s="16"/>
      <c r="O109" s="16"/>
      <c r="P109" s="16"/>
      <c r="Q109" s="16"/>
      <c r="R109" s="16"/>
      <c r="S109" s="16"/>
      <c r="T109" s="16"/>
      <c r="U109" s="16"/>
      <c r="V109" s="16"/>
      <c r="W109" s="16"/>
      <c r="X109" s="16"/>
      <c r="Y109" s="16"/>
      <c r="Z109" s="16"/>
      <c r="AA109" s="16"/>
      <c r="AB109" s="3">
        <v>121687357.008</v>
      </c>
    </row>
    <row r="110" spans="1:28">
      <c r="A110" s="4" t="s">
        <v>120</v>
      </c>
      <c r="B110" s="7" t="s">
        <v>167</v>
      </c>
      <c r="C110" s="4" t="s">
        <v>168</v>
      </c>
      <c r="D110" s="5">
        <v>348.6</v>
      </c>
      <c r="E110" s="5">
        <v>65000</v>
      </c>
      <c r="F110" s="5"/>
      <c r="G110" s="6">
        <f t="shared" si="19"/>
        <v>22659000</v>
      </c>
      <c r="H110" s="16"/>
      <c r="I110" s="16"/>
      <c r="J110" s="16"/>
      <c r="K110" s="16"/>
      <c r="L110" s="16"/>
      <c r="M110" s="16"/>
      <c r="N110" s="16"/>
      <c r="O110" s="16"/>
      <c r="P110" s="16"/>
      <c r="Q110" s="16"/>
      <c r="R110" s="16"/>
      <c r="S110" s="16"/>
      <c r="T110" s="16"/>
      <c r="U110" s="16"/>
      <c r="V110" s="16"/>
      <c r="W110" s="16"/>
      <c r="X110" s="16"/>
      <c r="Y110" s="16"/>
      <c r="Z110" s="16"/>
      <c r="AA110" s="16"/>
      <c r="AB110" s="3">
        <v>22659000</v>
      </c>
    </row>
    <row r="111" spans="1:28">
      <c r="A111" s="4" t="s">
        <v>120</v>
      </c>
      <c r="B111" s="7" t="s">
        <v>169</v>
      </c>
      <c r="C111" s="4" t="s">
        <v>168</v>
      </c>
      <c r="D111" s="5">
        <v>449.7</v>
      </c>
      <c r="E111" s="5">
        <v>75000</v>
      </c>
      <c r="F111" s="5"/>
      <c r="G111" s="6">
        <f t="shared" si="19"/>
        <v>33727500</v>
      </c>
      <c r="H111" s="16"/>
      <c r="I111" s="16"/>
      <c r="J111" s="16"/>
      <c r="K111" s="16"/>
      <c r="L111" s="16"/>
      <c r="M111" s="16"/>
      <c r="N111" s="16"/>
      <c r="O111" s="16"/>
      <c r="P111" s="16"/>
      <c r="Q111" s="16"/>
      <c r="R111" s="16"/>
      <c r="S111" s="16"/>
      <c r="T111" s="16"/>
      <c r="U111" s="16"/>
      <c r="V111" s="16"/>
      <c r="W111" s="16"/>
      <c r="X111" s="16"/>
      <c r="Y111" s="16"/>
      <c r="Z111" s="16"/>
      <c r="AA111" s="16"/>
      <c r="AB111" s="3">
        <v>33727500</v>
      </c>
    </row>
    <row r="112" spans="1:28">
      <c r="A112" s="4" t="s">
        <v>170</v>
      </c>
      <c r="B112" s="7" t="s">
        <v>171</v>
      </c>
      <c r="C112" s="4" t="s">
        <v>20</v>
      </c>
      <c r="D112" s="5">
        <v>35354</v>
      </c>
      <c r="E112" s="5">
        <v>800</v>
      </c>
      <c r="F112" s="5"/>
      <c r="G112" s="6">
        <f t="shared" si="19"/>
        <v>28283200</v>
      </c>
      <c r="H112" s="16"/>
      <c r="I112" s="16"/>
      <c r="J112" s="16"/>
      <c r="K112" s="16"/>
      <c r="L112" s="16"/>
      <c r="M112" s="16"/>
      <c r="N112" s="16"/>
      <c r="O112" s="16"/>
      <c r="P112" s="16"/>
      <c r="Q112" s="16"/>
      <c r="R112" s="16"/>
      <c r="S112" s="16"/>
      <c r="T112" s="16"/>
      <c r="U112" s="16"/>
      <c r="V112" s="16"/>
      <c r="W112" s="16"/>
      <c r="X112" s="16"/>
      <c r="Y112" s="16"/>
      <c r="Z112" s="16"/>
      <c r="AA112" s="16"/>
      <c r="AB112" s="3">
        <v>28283200</v>
      </c>
    </row>
    <row r="116" spans="1:28">
      <c r="A116" s="4" t="s">
        <v>172</v>
      </c>
      <c r="B116" s="7" t="s">
        <v>173</v>
      </c>
      <c r="C116" s="4" t="s">
        <v>174</v>
      </c>
      <c r="D116" s="5">
        <v>45836.44</v>
      </c>
      <c r="E116" s="5">
        <v>3600</v>
      </c>
      <c r="F116" s="5"/>
      <c r="G116" s="6">
        <f t="shared" ref="G116:G147" si="20">+E116*D116</f>
        <v>165011184</v>
      </c>
      <c r="H116" s="16"/>
      <c r="I116" s="16"/>
      <c r="J116" s="16"/>
      <c r="K116" s="16"/>
      <c r="L116" s="16"/>
      <c r="M116" s="16"/>
      <c r="N116" s="16"/>
      <c r="O116" s="16"/>
      <c r="P116" s="16"/>
      <c r="Q116" s="16"/>
      <c r="R116" s="16"/>
      <c r="S116" s="16"/>
      <c r="T116" s="16"/>
      <c r="U116" s="16"/>
      <c r="V116" s="16"/>
      <c r="W116" s="16"/>
      <c r="X116" s="16"/>
      <c r="Y116" s="16"/>
      <c r="Z116" s="16"/>
      <c r="AA116" s="16"/>
      <c r="AB116" s="3">
        <v>165011184</v>
      </c>
    </row>
    <row r="117" spans="1:28">
      <c r="A117" s="4" t="s">
        <v>172</v>
      </c>
      <c r="B117" s="7" t="s">
        <v>175</v>
      </c>
      <c r="C117" s="4" t="s">
        <v>176</v>
      </c>
      <c r="D117" s="5">
        <v>3758.64</v>
      </c>
      <c r="E117" s="5">
        <v>12000</v>
      </c>
      <c r="F117" s="5"/>
      <c r="G117" s="6">
        <f t="shared" si="20"/>
        <v>45103680</v>
      </c>
      <c r="H117" s="16"/>
      <c r="I117" s="16"/>
      <c r="J117" s="16"/>
      <c r="K117" s="16"/>
      <c r="L117" s="16"/>
      <c r="M117" s="16"/>
      <c r="N117" s="16"/>
      <c r="O117" s="16"/>
      <c r="P117" s="16"/>
      <c r="Q117" s="16"/>
      <c r="R117" s="16"/>
      <c r="S117" s="16"/>
      <c r="T117" s="16"/>
      <c r="U117" s="16"/>
      <c r="V117" s="16"/>
      <c r="W117" s="16"/>
      <c r="X117" s="16"/>
      <c r="Y117" s="16"/>
      <c r="Z117" s="16"/>
      <c r="AA117" s="16"/>
      <c r="AB117" s="3">
        <v>45103680</v>
      </c>
    </row>
    <row r="118" spans="1:28">
      <c r="A118" s="4" t="s">
        <v>172</v>
      </c>
      <c r="B118" s="7" t="s">
        <v>177</v>
      </c>
      <c r="C118" s="4" t="s">
        <v>36</v>
      </c>
      <c r="D118" s="5">
        <v>138.6</v>
      </c>
      <c r="E118" s="5">
        <v>193742.7</v>
      </c>
      <c r="F118" s="5"/>
      <c r="G118" s="6">
        <f t="shared" si="20"/>
        <v>26852738.219999999</v>
      </c>
      <c r="H118" s="16"/>
      <c r="I118" s="16"/>
      <c r="J118" s="16"/>
      <c r="K118" s="16"/>
      <c r="L118" s="16"/>
      <c r="M118" s="16"/>
      <c r="N118" s="16"/>
      <c r="O118" s="16"/>
      <c r="P118" s="16"/>
      <c r="Q118" s="16"/>
      <c r="R118" s="16"/>
      <c r="S118" s="16"/>
      <c r="T118" s="16"/>
      <c r="U118" s="16"/>
      <c r="V118" s="16"/>
      <c r="W118" s="16"/>
      <c r="X118" s="16"/>
      <c r="Y118" s="16"/>
      <c r="Z118" s="16"/>
      <c r="AA118" s="16"/>
      <c r="AB118" s="3">
        <v>26852738.219999999</v>
      </c>
    </row>
    <row r="119" spans="1:28">
      <c r="A119" s="4" t="s">
        <v>172</v>
      </c>
      <c r="B119" s="7" t="s">
        <v>178</v>
      </c>
      <c r="C119" s="4" t="s">
        <v>39</v>
      </c>
      <c r="D119" s="5">
        <v>822</v>
      </c>
      <c r="E119" s="5">
        <v>15749.5</v>
      </c>
      <c r="F119" s="5"/>
      <c r="G119" s="6">
        <f t="shared" si="20"/>
        <v>12946089</v>
      </c>
      <c r="H119" s="16"/>
      <c r="I119" s="16"/>
      <c r="J119" s="16"/>
      <c r="K119" s="16"/>
      <c r="L119" s="16"/>
      <c r="M119" s="16"/>
      <c r="N119" s="16"/>
      <c r="O119" s="16"/>
      <c r="P119" s="16"/>
      <c r="Q119" s="16"/>
      <c r="R119" s="16"/>
      <c r="S119" s="16"/>
      <c r="T119" s="16"/>
      <c r="U119" s="16"/>
      <c r="V119" s="16"/>
      <c r="W119" s="16"/>
      <c r="X119" s="16"/>
      <c r="Y119" s="16"/>
      <c r="Z119" s="16"/>
      <c r="AA119" s="16"/>
      <c r="AB119" s="3">
        <v>12946089</v>
      </c>
    </row>
    <row r="120" spans="1:28">
      <c r="A120" s="4" t="s">
        <v>172</v>
      </c>
      <c r="B120" s="7" t="s">
        <v>179</v>
      </c>
      <c r="C120" s="4" t="s">
        <v>36</v>
      </c>
      <c r="D120" s="5">
        <v>304</v>
      </c>
      <c r="E120" s="5">
        <v>28174.3</v>
      </c>
      <c r="F120" s="5"/>
      <c r="G120" s="6">
        <f t="shared" si="20"/>
        <v>8564987.1999999993</v>
      </c>
      <c r="H120" s="16"/>
      <c r="I120" s="16"/>
      <c r="J120" s="16"/>
      <c r="K120" s="16"/>
      <c r="L120" s="16"/>
      <c r="M120" s="16"/>
      <c r="N120" s="16"/>
      <c r="O120" s="16"/>
      <c r="P120" s="16"/>
      <c r="Q120" s="16"/>
      <c r="R120" s="16"/>
      <c r="S120" s="16"/>
      <c r="T120" s="16"/>
      <c r="U120" s="16"/>
      <c r="V120" s="16"/>
      <c r="W120" s="16"/>
      <c r="X120" s="16"/>
      <c r="Y120" s="16"/>
      <c r="Z120" s="16"/>
      <c r="AA120" s="16"/>
      <c r="AB120" s="3">
        <v>8564987.1999999993</v>
      </c>
    </row>
    <row r="121" spans="1:28">
      <c r="A121" s="4" t="s">
        <v>172</v>
      </c>
      <c r="B121" s="7" t="s">
        <v>180</v>
      </c>
      <c r="C121" s="4" t="s">
        <v>36</v>
      </c>
      <c r="D121" s="5">
        <v>80</v>
      </c>
      <c r="E121" s="5">
        <v>210000</v>
      </c>
      <c r="F121" s="5"/>
      <c r="G121" s="6">
        <f t="shared" si="20"/>
        <v>16800000</v>
      </c>
      <c r="H121" s="16"/>
      <c r="I121" s="16"/>
      <c r="J121" s="16"/>
      <c r="K121" s="16"/>
      <c r="L121" s="16"/>
      <c r="M121" s="16"/>
      <c r="N121" s="16"/>
      <c r="O121" s="16"/>
      <c r="P121" s="16"/>
      <c r="Q121" s="16"/>
      <c r="R121" s="16"/>
      <c r="S121" s="16"/>
      <c r="T121" s="16"/>
      <c r="U121" s="16"/>
      <c r="V121" s="16"/>
      <c r="W121" s="16"/>
      <c r="X121" s="16"/>
      <c r="Y121" s="16"/>
      <c r="Z121" s="16"/>
      <c r="AA121" s="16"/>
      <c r="AB121" s="3">
        <v>16800000</v>
      </c>
    </row>
    <row r="122" spans="1:28">
      <c r="A122" s="4" t="s">
        <v>172</v>
      </c>
      <c r="B122" s="7" t="s">
        <v>181</v>
      </c>
      <c r="C122" s="4" t="s">
        <v>182</v>
      </c>
      <c r="D122" s="5">
        <v>1852.55</v>
      </c>
      <c r="E122" s="5">
        <v>6500</v>
      </c>
      <c r="F122" s="5"/>
      <c r="G122" s="6">
        <f t="shared" si="20"/>
        <v>12041575</v>
      </c>
      <c r="H122" s="16"/>
      <c r="I122" s="16"/>
      <c r="J122" s="16"/>
      <c r="K122" s="16"/>
      <c r="L122" s="16"/>
      <c r="M122" s="16"/>
      <c r="N122" s="16"/>
      <c r="O122" s="16"/>
      <c r="P122" s="16"/>
      <c r="Q122" s="16"/>
      <c r="R122" s="16"/>
      <c r="S122" s="16"/>
      <c r="T122" s="16"/>
      <c r="U122" s="16"/>
      <c r="V122" s="16"/>
      <c r="W122" s="16"/>
      <c r="X122" s="16"/>
      <c r="Y122" s="16"/>
      <c r="Z122" s="16"/>
      <c r="AA122" s="16"/>
      <c r="AB122" s="3">
        <v>12041575</v>
      </c>
    </row>
    <row r="123" spans="1:28">
      <c r="A123" s="4" t="s">
        <v>172</v>
      </c>
      <c r="B123" s="7" t="s">
        <v>183</v>
      </c>
      <c r="C123" s="4" t="s">
        <v>50</v>
      </c>
      <c r="D123" s="5">
        <v>80</v>
      </c>
      <c r="E123" s="5">
        <v>90000</v>
      </c>
      <c r="F123" s="5"/>
      <c r="G123" s="6">
        <f t="shared" si="20"/>
        <v>7200000</v>
      </c>
      <c r="H123" s="16"/>
      <c r="I123" s="16"/>
      <c r="J123" s="16"/>
      <c r="K123" s="16"/>
      <c r="L123" s="16"/>
      <c r="M123" s="16"/>
      <c r="N123" s="16"/>
      <c r="O123" s="16"/>
      <c r="P123" s="16"/>
      <c r="Q123" s="16"/>
      <c r="R123" s="16"/>
      <c r="S123" s="16"/>
      <c r="T123" s="16"/>
      <c r="U123" s="16"/>
      <c r="V123" s="16"/>
      <c r="W123" s="16"/>
      <c r="X123" s="16"/>
      <c r="Y123" s="16"/>
      <c r="Z123" s="16"/>
      <c r="AA123" s="16"/>
      <c r="AB123" s="3">
        <v>7200000</v>
      </c>
    </row>
    <row r="124" spans="1:28">
      <c r="A124" s="4" t="s">
        <v>172</v>
      </c>
      <c r="B124" s="7" t="s">
        <v>184</v>
      </c>
      <c r="C124" s="4" t="s">
        <v>50</v>
      </c>
      <c r="D124" s="5">
        <v>418</v>
      </c>
      <c r="E124" s="5">
        <v>85000</v>
      </c>
      <c r="F124" s="5"/>
      <c r="G124" s="6">
        <f t="shared" si="20"/>
        <v>35530000</v>
      </c>
      <c r="H124" s="16"/>
      <c r="I124" s="16"/>
      <c r="J124" s="16"/>
      <c r="K124" s="16"/>
      <c r="L124" s="16"/>
      <c r="M124" s="16"/>
      <c r="N124" s="16"/>
      <c r="O124" s="16"/>
      <c r="P124" s="16"/>
      <c r="Q124" s="16"/>
      <c r="R124" s="16"/>
      <c r="S124" s="16"/>
      <c r="T124" s="16"/>
      <c r="U124" s="16"/>
      <c r="V124" s="16"/>
      <c r="W124" s="16"/>
      <c r="X124" s="16"/>
      <c r="Y124" s="16"/>
      <c r="Z124" s="16"/>
      <c r="AA124" s="16"/>
      <c r="AB124" s="3">
        <v>35530000</v>
      </c>
    </row>
    <row r="125" spans="1:28">
      <c r="A125" s="4" t="s">
        <v>172</v>
      </c>
      <c r="B125" s="7" t="s">
        <v>185</v>
      </c>
      <c r="C125" s="4" t="s">
        <v>77</v>
      </c>
      <c r="D125" s="5">
        <v>1.26</v>
      </c>
      <c r="E125" s="5">
        <v>15400</v>
      </c>
      <c r="F125" s="5"/>
      <c r="G125" s="6">
        <f t="shared" si="20"/>
        <v>19404</v>
      </c>
      <c r="H125" s="16"/>
      <c r="I125" s="16"/>
      <c r="J125" s="16"/>
      <c r="K125" s="16"/>
      <c r="L125" s="16"/>
      <c r="M125" s="16"/>
      <c r="N125" s="16"/>
      <c r="O125" s="16"/>
      <c r="P125" s="16"/>
      <c r="Q125" s="16"/>
      <c r="R125" s="16"/>
      <c r="S125" s="16"/>
      <c r="T125" s="16"/>
      <c r="U125" s="16"/>
      <c r="V125" s="16"/>
      <c r="W125" s="16"/>
      <c r="X125" s="16"/>
      <c r="Y125" s="16"/>
      <c r="Z125" s="16"/>
      <c r="AA125" s="16"/>
      <c r="AB125" s="3">
        <v>19404</v>
      </c>
    </row>
    <row r="126" spans="1:28">
      <c r="A126" s="4" t="s">
        <v>172</v>
      </c>
      <c r="B126" s="7" t="s">
        <v>186</v>
      </c>
      <c r="C126" s="4" t="s">
        <v>36</v>
      </c>
      <c r="D126" s="5">
        <v>8152.6</v>
      </c>
      <c r="E126" s="5">
        <v>600</v>
      </c>
      <c r="F126" s="5"/>
      <c r="G126" s="6">
        <f t="shared" si="20"/>
        <v>4891560</v>
      </c>
      <c r="H126" s="16"/>
      <c r="I126" s="16"/>
      <c r="J126" s="16"/>
      <c r="K126" s="16"/>
      <c r="L126" s="16"/>
      <c r="M126" s="16"/>
      <c r="N126" s="16"/>
      <c r="O126" s="16"/>
      <c r="P126" s="16"/>
      <c r="Q126" s="16"/>
      <c r="R126" s="16"/>
      <c r="S126" s="16"/>
      <c r="T126" s="16"/>
      <c r="U126" s="16"/>
      <c r="V126" s="16"/>
      <c r="W126" s="16"/>
      <c r="X126" s="16"/>
      <c r="Y126" s="16"/>
      <c r="Z126" s="16"/>
      <c r="AA126" s="16"/>
      <c r="AB126" s="3">
        <v>4891560</v>
      </c>
    </row>
    <row r="127" spans="1:28">
      <c r="A127" s="4" t="s">
        <v>172</v>
      </c>
      <c r="B127" s="7" t="s">
        <v>187</v>
      </c>
      <c r="C127" s="4" t="s">
        <v>50</v>
      </c>
      <c r="D127" s="5">
        <v>880</v>
      </c>
      <c r="E127" s="5">
        <v>13200</v>
      </c>
      <c r="F127" s="5"/>
      <c r="G127" s="6">
        <f t="shared" si="20"/>
        <v>11616000</v>
      </c>
      <c r="H127" s="16"/>
      <c r="I127" s="16"/>
      <c r="J127" s="16"/>
      <c r="K127" s="16"/>
      <c r="L127" s="16"/>
      <c r="M127" s="16"/>
      <c r="N127" s="16"/>
      <c r="O127" s="16"/>
      <c r="P127" s="16"/>
      <c r="Q127" s="16"/>
      <c r="R127" s="16"/>
      <c r="S127" s="16"/>
      <c r="T127" s="16"/>
      <c r="U127" s="16"/>
      <c r="V127" s="16"/>
      <c r="W127" s="16"/>
      <c r="X127" s="16"/>
      <c r="Y127" s="16"/>
      <c r="Z127" s="16"/>
      <c r="AA127" s="16"/>
      <c r="AB127" s="3">
        <v>11616000</v>
      </c>
    </row>
    <row r="128" spans="1:28">
      <c r="A128" s="4" t="s">
        <v>172</v>
      </c>
      <c r="B128" s="7" t="s">
        <v>188</v>
      </c>
      <c r="C128" s="4" t="s">
        <v>182</v>
      </c>
      <c r="D128" s="5">
        <v>105.6</v>
      </c>
      <c r="E128" s="5">
        <v>3600</v>
      </c>
      <c r="F128" s="5"/>
      <c r="G128" s="6">
        <f t="shared" si="20"/>
        <v>380160</v>
      </c>
      <c r="H128" s="16"/>
      <c r="I128" s="16"/>
      <c r="J128" s="16"/>
      <c r="K128" s="16"/>
      <c r="L128" s="16"/>
      <c r="M128" s="16"/>
      <c r="N128" s="16"/>
      <c r="O128" s="16"/>
      <c r="P128" s="16"/>
      <c r="Q128" s="16"/>
      <c r="R128" s="16"/>
      <c r="S128" s="16"/>
      <c r="T128" s="16"/>
      <c r="U128" s="16"/>
      <c r="V128" s="16"/>
      <c r="W128" s="16"/>
      <c r="X128" s="16"/>
      <c r="Y128" s="16"/>
      <c r="Z128" s="16"/>
      <c r="AA128" s="16"/>
      <c r="AB128" s="3">
        <v>380160</v>
      </c>
    </row>
    <row r="129" spans="1:28">
      <c r="A129" s="4" t="s">
        <v>172</v>
      </c>
      <c r="B129" s="7" t="s">
        <v>189</v>
      </c>
      <c r="C129" s="4" t="s">
        <v>50</v>
      </c>
      <c r="D129" s="5">
        <v>88</v>
      </c>
      <c r="E129" s="5">
        <v>190000</v>
      </c>
      <c r="F129" s="5"/>
      <c r="G129" s="6">
        <f t="shared" si="20"/>
        <v>16720000</v>
      </c>
      <c r="H129" s="16"/>
      <c r="I129" s="16"/>
      <c r="J129" s="16"/>
      <c r="K129" s="16"/>
      <c r="L129" s="16"/>
      <c r="M129" s="16"/>
      <c r="N129" s="16"/>
      <c r="O129" s="16"/>
      <c r="P129" s="16"/>
      <c r="Q129" s="16"/>
      <c r="R129" s="16"/>
      <c r="S129" s="16"/>
      <c r="T129" s="16"/>
      <c r="U129" s="16"/>
      <c r="V129" s="16"/>
      <c r="W129" s="16"/>
      <c r="X129" s="16"/>
      <c r="Y129" s="16"/>
      <c r="Z129" s="16"/>
      <c r="AA129" s="16"/>
      <c r="AB129" s="3">
        <v>16720000</v>
      </c>
    </row>
    <row r="130" spans="1:28">
      <c r="A130" s="4" t="s">
        <v>172</v>
      </c>
      <c r="B130" s="7" t="s">
        <v>190</v>
      </c>
      <c r="C130" s="4" t="s">
        <v>191</v>
      </c>
      <c r="D130" s="5">
        <v>4618</v>
      </c>
      <c r="E130" s="5">
        <v>480</v>
      </c>
      <c r="F130" s="5"/>
      <c r="G130" s="6">
        <f t="shared" si="20"/>
        <v>2216640</v>
      </c>
      <c r="H130" s="16"/>
      <c r="I130" s="16"/>
      <c r="J130" s="16"/>
      <c r="K130" s="16"/>
      <c r="L130" s="16"/>
      <c r="M130" s="16"/>
      <c r="N130" s="16"/>
      <c r="O130" s="16"/>
      <c r="P130" s="16"/>
      <c r="Q130" s="16"/>
      <c r="R130" s="16"/>
      <c r="S130" s="16"/>
      <c r="T130" s="16"/>
      <c r="U130" s="16"/>
      <c r="V130" s="16"/>
      <c r="W130" s="16"/>
      <c r="X130" s="16"/>
      <c r="Y130" s="16"/>
      <c r="Z130" s="16"/>
      <c r="AA130" s="16"/>
      <c r="AB130" s="3">
        <v>2216640</v>
      </c>
    </row>
    <row r="131" spans="1:28">
      <c r="A131" s="4" t="s">
        <v>172</v>
      </c>
      <c r="B131" s="7" t="s">
        <v>192</v>
      </c>
      <c r="C131" s="4" t="s">
        <v>193</v>
      </c>
      <c r="D131" s="5">
        <v>1798.8</v>
      </c>
      <c r="E131" s="5">
        <v>40600</v>
      </c>
      <c r="F131" s="5"/>
      <c r="G131" s="6">
        <f t="shared" si="20"/>
        <v>73031280</v>
      </c>
      <c r="H131" s="16"/>
      <c r="I131" s="16"/>
      <c r="J131" s="16"/>
      <c r="K131" s="16"/>
      <c r="L131" s="16"/>
      <c r="M131" s="16"/>
      <c r="N131" s="16"/>
      <c r="O131" s="16"/>
      <c r="P131" s="16"/>
      <c r="Q131" s="16"/>
      <c r="R131" s="16"/>
      <c r="S131" s="16"/>
      <c r="T131" s="16"/>
      <c r="U131" s="16"/>
      <c r="V131" s="16"/>
      <c r="W131" s="16"/>
      <c r="X131" s="16"/>
      <c r="Y131" s="16"/>
      <c r="Z131" s="16"/>
      <c r="AA131" s="16"/>
      <c r="AB131" s="3">
        <v>73031280</v>
      </c>
    </row>
    <row r="132" spans="1:28">
      <c r="A132" s="4" t="s">
        <v>172</v>
      </c>
      <c r="B132" s="7" t="s">
        <v>194</v>
      </c>
      <c r="C132" s="4" t="s">
        <v>191</v>
      </c>
      <c r="D132" s="5">
        <v>4864</v>
      </c>
      <c r="E132" s="5">
        <v>250</v>
      </c>
      <c r="F132" s="5"/>
      <c r="G132" s="6">
        <f t="shared" si="20"/>
        <v>1216000</v>
      </c>
      <c r="H132" s="16"/>
      <c r="I132" s="16"/>
      <c r="J132" s="16"/>
      <c r="K132" s="16"/>
      <c r="L132" s="16"/>
      <c r="M132" s="16"/>
      <c r="N132" s="16"/>
      <c r="O132" s="16"/>
      <c r="P132" s="16"/>
      <c r="Q132" s="16"/>
      <c r="R132" s="16"/>
      <c r="S132" s="16"/>
      <c r="T132" s="16"/>
      <c r="U132" s="16"/>
      <c r="V132" s="16"/>
      <c r="W132" s="16"/>
      <c r="X132" s="16"/>
      <c r="Y132" s="16"/>
      <c r="Z132" s="16"/>
      <c r="AA132" s="16"/>
      <c r="AB132" s="3">
        <v>1216000</v>
      </c>
    </row>
    <row r="133" spans="1:28">
      <c r="A133" s="4" t="s">
        <v>172</v>
      </c>
      <c r="B133" s="7" t="s">
        <v>195</v>
      </c>
      <c r="C133" s="4" t="s">
        <v>153</v>
      </c>
      <c r="D133" s="5">
        <v>2.0529999999999999</v>
      </c>
      <c r="E133" s="5">
        <v>800000</v>
      </c>
      <c r="F133" s="5"/>
      <c r="G133" s="6">
        <f t="shared" si="20"/>
        <v>1642400</v>
      </c>
      <c r="H133" s="16"/>
      <c r="I133" s="16"/>
      <c r="J133" s="16"/>
      <c r="K133" s="16"/>
      <c r="L133" s="16"/>
      <c r="M133" s="16"/>
      <c r="N133" s="16"/>
      <c r="O133" s="16"/>
      <c r="P133" s="16"/>
      <c r="Q133" s="16"/>
      <c r="R133" s="16"/>
      <c r="S133" s="16"/>
      <c r="T133" s="16"/>
      <c r="U133" s="16"/>
      <c r="V133" s="16"/>
      <c r="W133" s="16"/>
      <c r="X133" s="16"/>
      <c r="Y133" s="16"/>
      <c r="Z133" s="16"/>
      <c r="AA133" s="16"/>
      <c r="AB133" s="3">
        <v>1642400</v>
      </c>
    </row>
    <row r="134" spans="1:28">
      <c r="A134" s="4" t="s">
        <v>172</v>
      </c>
      <c r="B134" s="7" t="s">
        <v>196</v>
      </c>
      <c r="C134" s="4" t="s">
        <v>191</v>
      </c>
      <c r="D134" s="5">
        <v>46.564104285714343</v>
      </c>
      <c r="E134" s="5">
        <v>48000</v>
      </c>
      <c r="F134" s="5"/>
      <c r="G134" s="6">
        <f t="shared" si="20"/>
        <v>2235077.0057142884</v>
      </c>
      <c r="H134" s="16"/>
      <c r="I134" s="16"/>
      <c r="J134" s="16"/>
      <c r="K134" s="16"/>
      <c r="L134" s="16"/>
      <c r="M134" s="16"/>
      <c r="N134" s="16"/>
      <c r="O134" s="16"/>
      <c r="P134" s="16"/>
      <c r="Q134" s="16"/>
      <c r="R134" s="16"/>
      <c r="S134" s="16"/>
      <c r="T134" s="16"/>
      <c r="U134" s="16"/>
      <c r="V134" s="16"/>
      <c r="W134" s="16"/>
      <c r="X134" s="16"/>
      <c r="Y134" s="16"/>
      <c r="Z134" s="16"/>
      <c r="AA134" s="16"/>
      <c r="AB134" s="3">
        <v>2235077.0057142884</v>
      </c>
    </row>
    <row r="135" spans="1:28">
      <c r="A135" s="4" t="s">
        <v>172</v>
      </c>
      <c r="B135" s="7" t="s">
        <v>197</v>
      </c>
      <c r="C135" s="4" t="s">
        <v>191</v>
      </c>
      <c r="D135" s="5">
        <v>100.12</v>
      </c>
      <c r="E135" s="5">
        <v>27500</v>
      </c>
      <c r="F135" s="5"/>
      <c r="G135" s="6">
        <f t="shared" si="20"/>
        <v>2753300</v>
      </c>
      <c r="H135" s="16"/>
      <c r="I135" s="16"/>
      <c r="J135" s="16"/>
      <c r="K135" s="16"/>
      <c r="L135" s="16"/>
      <c r="M135" s="16"/>
      <c r="N135" s="16"/>
      <c r="O135" s="16"/>
      <c r="P135" s="16"/>
      <c r="Q135" s="16"/>
      <c r="R135" s="16"/>
      <c r="S135" s="16"/>
      <c r="T135" s="16"/>
      <c r="U135" s="16"/>
      <c r="V135" s="16"/>
      <c r="W135" s="16"/>
      <c r="X135" s="16"/>
      <c r="Y135" s="16"/>
      <c r="Z135" s="16"/>
      <c r="AA135" s="16"/>
      <c r="AB135" s="3">
        <v>2753300</v>
      </c>
    </row>
    <row r="136" spans="1:28">
      <c r="A136" s="4" t="s">
        <v>172</v>
      </c>
      <c r="B136" s="7" t="s">
        <v>198</v>
      </c>
      <c r="C136" s="4" t="s">
        <v>199</v>
      </c>
      <c r="D136" s="5">
        <v>114.6</v>
      </c>
      <c r="E136" s="5">
        <v>313200</v>
      </c>
      <c r="F136" s="5"/>
      <c r="G136" s="6">
        <f t="shared" si="20"/>
        <v>35892720</v>
      </c>
      <c r="H136" s="16"/>
      <c r="I136" s="16"/>
      <c r="J136" s="16"/>
      <c r="K136" s="16"/>
      <c r="L136" s="16"/>
      <c r="M136" s="16"/>
      <c r="N136" s="16"/>
      <c r="O136" s="16"/>
      <c r="P136" s="16"/>
      <c r="Q136" s="16"/>
      <c r="R136" s="16"/>
      <c r="S136" s="16"/>
      <c r="T136" s="16"/>
      <c r="U136" s="16"/>
      <c r="V136" s="16"/>
      <c r="W136" s="16"/>
      <c r="X136" s="16"/>
      <c r="Y136" s="16"/>
      <c r="Z136" s="16"/>
      <c r="AA136" s="16"/>
      <c r="AB136" s="3">
        <v>35892720</v>
      </c>
    </row>
    <row r="137" spans="1:28">
      <c r="A137" s="4" t="s">
        <v>172</v>
      </c>
      <c r="B137" s="7" t="s">
        <v>200</v>
      </c>
      <c r="C137" s="4" t="s">
        <v>191</v>
      </c>
      <c r="D137" s="5">
        <v>48.140999999999998</v>
      </c>
      <c r="E137" s="5">
        <v>5000</v>
      </c>
      <c r="F137" s="5"/>
      <c r="G137" s="6">
        <f t="shared" si="20"/>
        <v>240705</v>
      </c>
      <c r="H137" s="16"/>
      <c r="I137" s="16"/>
      <c r="J137" s="16"/>
      <c r="K137" s="16"/>
      <c r="L137" s="16"/>
      <c r="M137" s="16"/>
      <c r="N137" s="16"/>
      <c r="O137" s="16"/>
      <c r="P137" s="16"/>
      <c r="Q137" s="16"/>
      <c r="R137" s="16"/>
      <c r="S137" s="16"/>
      <c r="T137" s="16"/>
      <c r="U137" s="16"/>
      <c r="V137" s="16"/>
      <c r="W137" s="16"/>
      <c r="X137" s="16"/>
      <c r="Y137" s="16"/>
      <c r="Z137" s="16"/>
      <c r="AA137" s="16"/>
      <c r="AB137" s="3">
        <v>240705</v>
      </c>
    </row>
    <row r="138" spans="1:28">
      <c r="A138" s="4" t="s">
        <v>172</v>
      </c>
      <c r="B138" s="7" t="s">
        <v>201</v>
      </c>
      <c r="C138" s="4" t="s">
        <v>202</v>
      </c>
      <c r="D138" s="5">
        <v>2336.1999999999998</v>
      </c>
      <c r="E138" s="5">
        <v>90000</v>
      </c>
      <c r="F138" s="5"/>
      <c r="G138" s="6">
        <f t="shared" si="20"/>
        <v>210257999.99999997</v>
      </c>
      <c r="H138" s="16"/>
      <c r="I138" s="16"/>
      <c r="J138" s="16"/>
      <c r="K138" s="16"/>
      <c r="L138" s="16"/>
      <c r="M138" s="16"/>
      <c r="N138" s="16"/>
      <c r="O138" s="16"/>
      <c r="P138" s="16"/>
      <c r="Q138" s="16"/>
      <c r="R138" s="16"/>
      <c r="S138" s="16"/>
      <c r="T138" s="16"/>
      <c r="U138" s="16"/>
      <c r="V138" s="16"/>
      <c r="W138" s="16"/>
      <c r="X138" s="16"/>
      <c r="Y138" s="16"/>
      <c r="Z138" s="16"/>
      <c r="AA138" s="16"/>
      <c r="AB138" s="3">
        <v>210258000</v>
      </c>
    </row>
    <row r="139" spans="1:28">
      <c r="A139" s="4" t="s">
        <v>172</v>
      </c>
      <c r="B139" s="7" t="s">
        <v>203</v>
      </c>
      <c r="C139" s="4" t="s">
        <v>36</v>
      </c>
      <c r="D139" s="5">
        <v>1795.4749999999999</v>
      </c>
      <c r="E139" s="5">
        <v>40000</v>
      </c>
      <c r="F139" s="5"/>
      <c r="G139" s="6">
        <f t="shared" si="20"/>
        <v>71819000</v>
      </c>
      <c r="H139" s="16"/>
      <c r="I139" s="16"/>
      <c r="J139" s="16"/>
      <c r="K139" s="16"/>
      <c r="L139" s="16"/>
      <c r="M139" s="16"/>
      <c r="N139" s="16"/>
      <c r="O139" s="16"/>
      <c r="P139" s="16"/>
      <c r="Q139" s="16"/>
      <c r="R139" s="16"/>
      <c r="S139" s="16"/>
      <c r="T139" s="16"/>
      <c r="U139" s="16"/>
      <c r="V139" s="16"/>
      <c r="W139" s="16"/>
      <c r="X139" s="16"/>
      <c r="Y139" s="16"/>
      <c r="Z139" s="16"/>
      <c r="AA139" s="16"/>
      <c r="AB139" s="3">
        <v>71819000</v>
      </c>
    </row>
    <row r="140" spans="1:28">
      <c r="A140" s="4" t="s">
        <v>172</v>
      </c>
      <c r="B140" s="7" t="s">
        <v>204</v>
      </c>
      <c r="C140" s="4" t="s">
        <v>36</v>
      </c>
      <c r="D140" s="5">
        <v>4.6564104285714345</v>
      </c>
      <c r="E140" s="5">
        <v>450000</v>
      </c>
      <c r="F140" s="5"/>
      <c r="G140" s="6">
        <f t="shared" si="20"/>
        <v>2095384.6928571456</v>
      </c>
      <c r="H140" s="16"/>
      <c r="I140" s="16"/>
      <c r="J140" s="16"/>
      <c r="K140" s="16"/>
      <c r="L140" s="16"/>
      <c r="M140" s="16"/>
      <c r="N140" s="16"/>
      <c r="O140" s="16"/>
      <c r="P140" s="16"/>
      <c r="Q140" s="16"/>
      <c r="R140" s="16"/>
      <c r="S140" s="16"/>
      <c r="T140" s="16"/>
      <c r="U140" s="16"/>
      <c r="V140" s="16"/>
      <c r="W140" s="16"/>
      <c r="X140" s="16"/>
      <c r="Y140" s="16"/>
      <c r="Z140" s="16"/>
      <c r="AA140" s="16"/>
      <c r="AB140" s="3">
        <v>2095384.6928571456</v>
      </c>
    </row>
    <row r="141" spans="1:28">
      <c r="A141" s="4" t="s">
        <v>172</v>
      </c>
      <c r="B141" s="7" t="s">
        <v>205</v>
      </c>
      <c r="C141" s="4" t="s">
        <v>161</v>
      </c>
      <c r="D141" s="5">
        <v>1503.6</v>
      </c>
      <c r="E141" s="5">
        <v>500</v>
      </c>
      <c r="F141" s="5"/>
      <c r="G141" s="6">
        <f t="shared" si="20"/>
        <v>751800</v>
      </c>
      <c r="H141" s="16"/>
      <c r="I141" s="16"/>
      <c r="J141" s="16"/>
      <c r="K141" s="16"/>
      <c r="L141" s="16"/>
      <c r="M141" s="16"/>
      <c r="N141" s="16"/>
      <c r="O141" s="16"/>
      <c r="P141" s="16"/>
      <c r="Q141" s="16"/>
      <c r="R141" s="16"/>
      <c r="S141" s="16"/>
      <c r="T141" s="16"/>
      <c r="U141" s="16"/>
      <c r="V141" s="16"/>
      <c r="W141" s="16"/>
      <c r="X141" s="16"/>
      <c r="Y141" s="16"/>
      <c r="Z141" s="16"/>
      <c r="AA141" s="16"/>
      <c r="AB141" s="3">
        <v>751800</v>
      </c>
    </row>
    <row r="142" spans="1:28">
      <c r="A142" s="4" t="s">
        <v>172</v>
      </c>
      <c r="B142" s="7" t="s">
        <v>206</v>
      </c>
      <c r="C142" s="4" t="s">
        <v>193</v>
      </c>
      <c r="D142" s="5">
        <v>2985.6</v>
      </c>
      <c r="E142" s="5">
        <v>7850</v>
      </c>
      <c r="F142" s="5"/>
      <c r="G142" s="6">
        <f t="shared" si="20"/>
        <v>23436960</v>
      </c>
      <c r="H142" s="16"/>
      <c r="I142" s="16"/>
      <c r="J142" s="16"/>
      <c r="K142" s="16"/>
      <c r="L142" s="16"/>
      <c r="M142" s="16"/>
      <c r="N142" s="16"/>
      <c r="O142" s="16"/>
      <c r="P142" s="16"/>
      <c r="Q142" s="16"/>
      <c r="R142" s="16"/>
      <c r="S142" s="16"/>
      <c r="T142" s="16"/>
      <c r="U142" s="16"/>
      <c r="V142" s="16"/>
      <c r="W142" s="16"/>
      <c r="X142" s="16"/>
      <c r="Y142" s="16"/>
      <c r="Z142" s="16"/>
      <c r="AA142" s="16"/>
      <c r="AB142" s="3">
        <v>23436960</v>
      </c>
    </row>
    <row r="143" spans="1:28">
      <c r="A143" s="4" t="s">
        <v>172</v>
      </c>
      <c r="B143" s="7" t="s">
        <v>207</v>
      </c>
      <c r="C143" s="4" t="s">
        <v>208</v>
      </c>
      <c r="D143" s="5">
        <v>16044</v>
      </c>
      <c r="E143" s="5">
        <v>200</v>
      </c>
      <c r="F143" s="5"/>
      <c r="G143" s="6">
        <f t="shared" si="20"/>
        <v>3208800</v>
      </c>
      <c r="H143" s="16"/>
      <c r="I143" s="16"/>
      <c r="J143" s="16"/>
      <c r="K143" s="16"/>
      <c r="L143" s="16"/>
      <c r="M143" s="16"/>
      <c r="N143" s="16"/>
      <c r="O143" s="16"/>
      <c r="P143" s="16"/>
      <c r="Q143" s="16"/>
      <c r="R143" s="16"/>
      <c r="S143" s="16"/>
      <c r="T143" s="16"/>
      <c r="U143" s="16"/>
      <c r="V143" s="16"/>
      <c r="W143" s="16"/>
      <c r="X143" s="16"/>
      <c r="Y143" s="16"/>
      <c r="Z143" s="16"/>
      <c r="AA143" s="16"/>
      <c r="AB143" s="3">
        <v>3208800</v>
      </c>
    </row>
    <row r="144" spans="1:28">
      <c r="A144" s="4" t="s">
        <v>172</v>
      </c>
      <c r="B144" s="7" t="s">
        <v>209</v>
      </c>
      <c r="C144" s="4" t="s">
        <v>50</v>
      </c>
      <c r="D144" s="5">
        <v>4584</v>
      </c>
      <c r="E144" s="5">
        <v>4500</v>
      </c>
      <c r="F144" s="5"/>
      <c r="G144" s="6">
        <f t="shared" si="20"/>
        <v>20628000</v>
      </c>
      <c r="H144" s="16"/>
      <c r="I144" s="16"/>
      <c r="J144" s="16"/>
      <c r="K144" s="16"/>
      <c r="L144" s="16"/>
      <c r="M144" s="16"/>
      <c r="N144" s="16"/>
      <c r="O144" s="16"/>
      <c r="P144" s="16"/>
      <c r="Q144" s="16"/>
      <c r="R144" s="16"/>
      <c r="S144" s="16"/>
      <c r="T144" s="16"/>
      <c r="U144" s="16"/>
      <c r="V144" s="16"/>
      <c r="W144" s="16"/>
      <c r="X144" s="16"/>
      <c r="Y144" s="16"/>
      <c r="Z144" s="16"/>
      <c r="AA144" s="16"/>
      <c r="AB144" s="3">
        <v>20628000</v>
      </c>
    </row>
    <row r="145" spans="1:28">
      <c r="A145" s="4" t="s">
        <v>172</v>
      </c>
      <c r="B145" s="7" t="s">
        <v>210</v>
      </c>
      <c r="C145" s="4" t="s">
        <v>36</v>
      </c>
      <c r="D145" s="5">
        <v>102.23</v>
      </c>
      <c r="E145" s="5">
        <v>27</v>
      </c>
      <c r="F145" s="5"/>
      <c r="G145" s="6">
        <f t="shared" si="20"/>
        <v>2760.21</v>
      </c>
      <c r="H145" s="16"/>
      <c r="I145" s="16"/>
      <c r="J145" s="16"/>
      <c r="K145" s="16"/>
      <c r="L145" s="16"/>
      <c r="M145" s="16"/>
      <c r="N145" s="16"/>
      <c r="O145" s="16"/>
      <c r="P145" s="16"/>
      <c r="Q145" s="16"/>
      <c r="R145" s="16"/>
      <c r="S145" s="16"/>
      <c r="T145" s="16"/>
      <c r="U145" s="16"/>
      <c r="V145" s="16"/>
      <c r="W145" s="16"/>
      <c r="X145" s="16"/>
      <c r="Y145" s="16"/>
      <c r="Z145" s="16"/>
      <c r="AA145" s="16"/>
      <c r="AB145" s="3">
        <v>2760.21</v>
      </c>
    </row>
    <row r="146" spans="1:28">
      <c r="A146" s="4" t="s">
        <v>172</v>
      </c>
      <c r="B146" s="7" t="s">
        <v>211</v>
      </c>
      <c r="C146" s="4" t="s">
        <v>36</v>
      </c>
      <c r="D146" s="5">
        <v>310.29000000000002</v>
      </c>
      <c r="E146" s="5">
        <v>3850</v>
      </c>
      <c r="F146" s="5"/>
      <c r="G146" s="6">
        <f t="shared" si="20"/>
        <v>1194616.5</v>
      </c>
      <c r="H146" s="16"/>
      <c r="I146" s="16"/>
      <c r="J146" s="16"/>
      <c r="K146" s="16"/>
      <c r="L146" s="16"/>
      <c r="M146" s="16"/>
      <c r="N146" s="16"/>
      <c r="O146" s="16"/>
      <c r="P146" s="16"/>
      <c r="Q146" s="16"/>
      <c r="R146" s="16"/>
      <c r="S146" s="16"/>
      <c r="T146" s="16"/>
      <c r="U146" s="16"/>
      <c r="V146" s="16"/>
      <c r="W146" s="16"/>
      <c r="X146" s="16"/>
      <c r="Y146" s="16"/>
      <c r="Z146" s="16"/>
      <c r="AA146" s="16"/>
      <c r="AB146" s="3">
        <v>1194616.5</v>
      </c>
    </row>
    <row r="147" spans="1:28">
      <c r="A147" s="4" t="s">
        <v>172</v>
      </c>
      <c r="B147" s="7" t="s">
        <v>212</v>
      </c>
      <c r="C147" s="4" t="s">
        <v>36</v>
      </c>
      <c r="D147" s="5">
        <v>5285.732</v>
      </c>
      <c r="E147" s="5">
        <v>6490</v>
      </c>
      <c r="F147" s="5"/>
      <c r="G147" s="6">
        <f t="shared" si="20"/>
        <v>34304400.68</v>
      </c>
      <c r="H147" s="16"/>
      <c r="I147" s="16"/>
      <c r="J147" s="16"/>
      <c r="K147" s="16"/>
      <c r="L147" s="16"/>
      <c r="M147" s="16"/>
      <c r="N147" s="16"/>
      <c r="O147" s="16"/>
      <c r="P147" s="16"/>
      <c r="Q147" s="16"/>
      <c r="R147" s="16"/>
      <c r="S147" s="16"/>
      <c r="T147" s="16"/>
      <c r="U147" s="16"/>
      <c r="V147" s="16"/>
      <c r="W147" s="16"/>
      <c r="X147" s="16"/>
      <c r="Y147" s="16"/>
      <c r="Z147" s="16"/>
      <c r="AA147" s="16"/>
      <c r="AB147" s="3">
        <v>34304400.68</v>
      </c>
    </row>
    <row r="148" spans="1:28">
      <c r="A148" s="4" t="s">
        <v>172</v>
      </c>
      <c r="B148" s="7" t="s">
        <v>213</v>
      </c>
      <c r="C148" s="4" t="s">
        <v>36</v>
      </c>
      <c r="D148" s="5">
        <v>1793.7650000000001</v>
      </c>
      <c r="E148" s="5">
        <v>5040.2</v>
      </c>
      <c r="F148" s="5"/>
      <c r="G148" s="6">
        <f t="shared" ref="G148:G179" si="21">+E148*D148</f>
        <v>9040934.3530000001</v>
      </c>
      <c r="H148" s="16"/>
      <c r="I148" s="16"/>
      <c r="J148" s="16"/>
      <c r="K148" s="16"/>
      <c r="L148" s="16"/>
      <c r="M148" s="16"/>
      <c r="N148" s="16"/>
      <c r="O148" s="16"/>
      <c r="P148" s="16"/>
      <c r="Q148" s="16"/>
      <c r="R148" s="16"/>
      <c r="S148" s="16"/>
      <c r="T148" s="16"/>
      <c r="U148" s="16"/>
      <c r="V148" s="16"/>
      <c r="W148" s="16"/>
      <c r="X148" s="16"/>
      <c r="Y148" s="16"/>
      <c r="Z148" s="16"/>
      <c r="AA148" s="16"/>
      <c r="AB148" s="3">
        <v>9040934.3530000001</v>
      </c>
    </row>
    <row r="149" spans="1:28">
      <c r="A149" s="4" t="s">
        <v>172</v>
      </c>
      <c r="B149" s="7" t="s">
        <v>214</v>
      </c>
      <c r="C149" s="4" t="s">
        <v>215</v>
      </c>
      <c r="D149" s="5">
        <v>8282.7150000000001</v>
      </c>
      <c r="E149" s="5">
        <v>15000</v>
      </c>
      <c r="F149" s="5"/>
      <c r="G149" s="6">
        <f t="shared" si="21"/>
        <v>124240725</v>
      </c>
      <c r="H149" s="16"/>
      <c r="I149" s="16"/>
      <c r="J149" s="16"/>
      <c r="K149" s="16"/>
      <c r="L149" s="16"/>
      <c r="M149" s="16"/>
      <c r="N149" s="16"/>
      <c r="O149" s="16"/>
      <c r="P149" s="16"/>
      <c r="Q149" s="16"/>
      <c r="R149" s="16"/>
      <c r="S149" s="16"/>
      <c r="T149" s="16"/>
      <c r="U149" s="16"/>
      <c r="V149" s="16"/>
      <c r="W149" s="16"/>
      <c r="X149" s="16"/>
      <c r="Y149" s="16"/>
      <c r="Z149" s="16"/>
      <c r="AA149" s="16"/>
      <c r="AB149" s="3">
        <v>124240725</v>
      </c>
    </row>
    <row r="150" spans="1:28">
      <c r="A150" s="4" t="s">
        <v>172</v>
      </c>
      <c r="B150" s="7" t="s">
        <v>216</v>
      </c>
      <c r="C150" s="4" t="s">
        <v>36</v>
      </c>
      <c r="D150" s="5">
        <v>51.115000000000002</v>
      </c>
      <c r="E150" s="5">
        <v>10670</v>
      </c>
      <c r="F150" s="5"/>
      <c r="G150" s="6">
        <f t="shared" si="21"/>
        <v>545397.05000000005</v>
      </c>
      <c r="H150" s="16"/>
      <c r="I150" s="16"/>
      <c r="J150" s="16"/>
      <c r="K150" s="16"/>
      <c r="L150" s="16"/>
      <c r="M150" s="16"/>
      <c r="N150" s="16"/>
      <c r="O150" s="16"/>
      <c r="P150" s="16"/>
      <c r="Q150" s="16"/>
      <c r="R150" s="16"/>
      <c r="S150" s="16"/>
      <c r="T150" s="16"/>
      <c r="U150" s="16"/>
      <c r="V150" s="16"/>
      <c r="W150" s="16"/>
      <c r="X150" s="16"/>
      <c r="Y150" s="16"/>
      <c r="Z150" s="16"/>
      <c r="AA150" s="16"/>
      <c r="AB150" s="3">
        <v>545397.05000000005</v>
      </c>
    </row>
    <row r="151" spans="1:28">
      <c r="A151" s="4" t="s">
        <v>172</v>
      </c>
      <c r="B151" s="7" t="s">
        <v>217</v>
      </c>
      <c r="C151" s="4" t="s">
        <v>36</v>
      </c>
      <c r="D151" s="5">
        <v>319.815</v>
      </c>
      <c r="E151" s="5">
        <v>11522.8</v>
      </c>
      <c r="F151" s="5"/>
      <c r="G151" s="6">
        <f t="shared" si="21"/>
        <v>3685164.2819999997</v>
      </c>
      <c r="H151" s="16"/>
      <c r="I151" s="16"/>
      <c r="J151" s="16"/>
      <c r="K151" s="16"/>
      <c r="L151" s="16"/>
      <c r="M151" s="16"/>
      <c r="N151" s="16"/>
      <c r="O151" s="16"/>
      <c r="P151" s="16"/>
      <c r="Q151" s="16"/>
      <c r="R151" s="16"/>
      <c r="S151" s="16"/>
      <c r="T151" s="16"/>
      <c r="U151" s="16"/>
      <c r="V151" s="16"/>
      <c r="W151" s="16"/>
      <c r="X151" s="16"/>
      <c r="Y151" s="16"/>
      <c r="Z151" s="16"/>
      <c r="AA151" s="16"/>
      <c r="AB151" s="3">
        <v>3685164.2820000001</v>
      </c>
    </row>
    <row r="152" spans="1:28">
      <c r="A152" s="4" t="s">
        <v>172</v>
      </c>
      <c r="B152" s="7" t="s">
        <v>218</v>
      </c>
      <c r="C152" s="4" t="s">
        <v>36</v>
      </c>
      <c r="D152" s="5">
        <v>3628</v>
      </c>
      <c r="E152" s="5">
        <v>6710</v>
      </c>
      <c r="F152" s="5"/>
      <c r="G152" s="6">
        <f t="shared" si="21"/>
        <v>24343880</v>
      </c>
      <c r="H152" s="16"/>
      <c r="I152" s="16"/>
      <c r="J152" s="16"/>
      <c r="K152" s="16"/>
      <c r="L152" s="16"/>
      <c r="M152" s="16"/>
      <c r="N152" s="16"/>
      <c r="O152" s="16"/>
      <c r="P152" s="16"/>
      <c r="Q152" s="16"/>
      <c r="R152" s="16"/>
      <c r="S152" s="16"/>
      <c r="T152" s="16"/>
      <c r="U152" s="16"/>
      <c r="V152" s="16"/>
      <c r="W152" s="16"/>
      <c r="X152" s="16"/>
      <c r="Y152" s="16"/>
      <c r="Z152" s="16"/>
      <c r="AA152" s="16"/>
      <c r="AB152" s="3">
        <v>24343880</v>
      </c>
    </row>
    <row r="153" spans="1:28">
      <c r="A153" s="4" t="s">
        <v>172</v>
      </c>
      <c r="B153" s="7" t="s">
        <v>219</v>
      </c>
      <c r="C153" s="4" t="s">
        <v>36</v>
      </c>
      <c r="D153" s="5">
        <v>511.15</v>
      </c>
      <c r="E153" s="5">
        <v>18634</v>
      </c>
      <c r="F153" s="5"/>
      <c r="G153" s="6">
        <f t="shared" si="21"/>
        <v>9524769.0999999996</v>
      </c>
      <c r="H153" s="16"/>
      <c r="I153" s="16"/>
      <c r="J153" s="16"/>
      <c r="K153" s="16"/>
      <c r="L153" s="16"/>
      <c r="M153" s="16"/>
      <c r="N153" s="16"/>
      <c r="O153" s="16"/>
      <c r="P153" s="16"/>
      <c r="Q153" s="16"/>
      <c r="R153" s="16"/>
      <c r="S153" s="16"/>
      <c r="T153" s="16"/>
      <c r="U153" s="16"/>
      <c r="V153" s="16"/>
      <c r="W153" s="16"/>
      <c r="X153" s="16"/>
      <c r="Y153" s="16"/>
      <c r="Z153" s="16"/>
      <c r="AA153" s="16"/>
      <c r="AB153" s="3">
        <v>9524769.0999999996</v>
      </c>
    </row>
    <row r="154" spans="1:28">
      <c r="A154" s="4" t="s">
        <v>172</v>
      </c>
      <c r="B154" s="7" t="s">
        <v>220</v>
      </c>
      <c r="C154" s="4" t="s">
        <v>221</v>
      </c>
      <c r="D154" s="5">
        <v>2520.5500000000002</v>
      </c>
      <c r="E154" s="5">
        <v>2579.5</v>
      </c>
      <c r="F154" s="5"/>
      <c r="G154" s="6">
        <f t="shared" si="21"/>
        <v>6501758.7250000006</v>
      </c>
      <c r="H154" s="16"/>
      <c r="I154" s="16"/>
      <c r="J154" s="16"/>
      <c r="K154" s="16"/>
      <c r="L154" s="16"/>
      <c r="M154" s="16"/>
      <c r="N154" s="16"/>
      <c r="O154" s="16"/>
      <c r="P154" s="16"/>
      <c r="Q154" s="16"/>
      <c r="R154" s="16"/>
      <c r="S154" s="16"/>
      <c r="T154" s="16"/>
      <c r="U154" s="16"/>
      <c r="V154" s="16"/>
      <c r="W154" s="16"/>
      <c r="X154" s="16"/>
      <c r="Y154" s="16"/>
      <c r="Z154" s="16"/>
      <c r="AA154" s="16"/>
      <c r="AB154" s="3">
        <v>6501758.7249999996</v>
      </c>
    </row>
    <row r="155" spans="1:28">
      <c r="A155" s="4" t="s">
        <v>172</v>
      </c>
      <c r="B155" s="7" t="s">
        <v>222</v>
      </c>
      <c r="C155" s="4" t="s">
        <v>223</v>
      </c>
      <c r="D155" s="5">
        <v>459.37124999999997</v>
      </c>
      <c r="E155" s="5">
        <v>1650</v>
      </c>
      <c r="F155" s="5"/>
      <c r="G155" s="6">
        <f t="shared" si="21"/>
        <v>757962.5625</v>
      </c>
      <c r="H155" s="16"/>
      <c r="I155" s="16"/>
      <c r="J155" s="16"/>
      <c r="K155" s="16"/>
      <c r="L155" s="16"/>
      <c r="M155" s="16"/>
      <c r="N155" s="16"/>
      <c r="O155" s="16"/>
      <c r="P155" s="16"/>
      <c r="Q155" s="16"/>
      <c r="R155" s="16"/>
      <c r="S155" s="16"/>
      <c r="T155" s="16"/>
      <c r="U155" s="16"/>
      <c r="V155" s="16"/>
      <c r="W155" s="16"/>
      <c r="X155" s="16"/>
      <c r="Y155" s="16"/>
      <c r="Z155" s="16"/>
      <c r="AA155" s="16"/>
      <c r="AB155" s="3">
        <v>757962.5625</v>
      </c>
    </row>
    <row r="156" spans="1:28">
      <c r="A156" s="4" t="s">
        <v>172</v>
      </c>
      <c r="B156" s="7" t="s">
        <v>224</v>
      </c>
      <c r="C156" s="4" t="s">
        <v>174</v>
      </c>
      <c r="D156" s="5">
        <v>2878.72</v>
      </c>
      <c r="E156" s="5">
        <v>5000</v>
      </c>
      <c r="F156" s="5"/>
      <c r="G156" s="6">
        <f t="shared" si="21"/>
        <v>14393599.999999998</v>
      </c>
      <c r="H156" s="16"/>
      <c r="I156" s="16"/>
      <c r="J156" s="16"/>
      <c r="K156" s="16"/>
      <c r="L156" s="16"/>
      <c r="M156" s="16"/>
      <c r="N156" s="16"/>
      <c r="O156" s="16"/>
      <c r="P156" s="16"/>
      <c r="Q156" s="16"/>
      <c r="R156" s="16"/>
      <c r="S156" s="16"/>
      <c r="T156" s="16"/>
      <c r="U156" s="16"/>
      <c r="V156" s="16"/>
      <c r="W156" s="16"/>
      <c r="X156" s="16"/>
      <c r="Y156" s="16"/>
      <c r="Z156" s="16"/>
      <c r="AA156" s="16"/>
      <c r="AB156" s="3">
        <v>14393600</v>
      </c>
    </row>
    <row r="157" spans="1:28">
      <c r="A157" s="4" t="s">
        <v>172</v>
      </c>
      <c r="B157" s="7" t="s">
        <v>225</v>
      </c>
      <c r="C157" s="4" t="s">
        <v>19</v>
      </c>
      <c r="D157" s="5">
        <v>7353</v>
      </c>
      <c r="E157" s="5">
        <v>3500</v>
      </c>
      <c r="F157" s="5"/>
      <c r="G157" s="6">
        <f t="shared" si="21"/>
        <v>25735500</v>
      </c>
      <c r="H157" s="16"/>
      <c r="I157" s="16"/>
      <c r="J157" s="16"/>
      <c r="K157" s="16"/>
      <c r="L157" s="16"/>
      <c r="M157" s="16"/>
      <c r="N157" s="16"/>
      <c r="O157" s="16"/>
      <c r="P157" s="16"/>
      <c r="Q157" s="16"/>
      <c r="R157" s="16"/>
      <c r="S157" s="16"/>
      <c r="T157" s="16"/>
      <c r="U157" s="16"/>
      <c r="V157" s="16"/>
      <c r="W157" s="16"/>
      <c r="X157" s="16"/>
      <c r="Y157" s="16"/>
      <c r="Z157" s="16"/>
      <c r="AA157" s="16"/>
      <c r="AB157" s="3">
        <v>25735500</v>
      </c>
    </row>
    <row r="158" spans="1:28">
      <c r="A158" s="4" t="s">
        <v>172</v>
      </c>
      <c r="B158" s="7" t="s">
        <v>226</v>
      </c>
      <c r="C158" s="4" t="s">
        <v>227</v>
      </c>
      <c r="D158" s="5">
        <v>8360</v>
      </c>
      <c r="E158" s="5">
        <v>1000</v>
      </c>
      <c r="F158" s="5"/>
      <c r="G158" s="6">
        <f t="shared" si="21"/>
        <v>8360000</v>
      </c>
      <c r="H158" s="16"/>
      <c r="I158" s="16"/>
      <c r="J158" s="16"/>
      <c r="K158" s="16"/>
      <c r="L158" s="16"/>
      <c r="M158" s="16"/>
      <c r="N158" s="16"/>
      <c r="O158" s="16"/>
      <c r="P158" s="16"/>
      <c r="Q158" s="16"/>
      <c r="R158" s="16"/>
      <c r="S158" s="16"/>
      <c r="T158" s="16"/>
      <c r="U158" s="16"/>
      <c r="V158" s="16"/>
      <c r="W158" s="16"/>
      <c r="X158" s="16"/>
      <c r="Y158" s="16"/>
      <c r="Z158" s="16"/>
      <c r="AA158" s="16"/>
      <c r="AB158" s="3">
        <v>8360000</v>
      </c>
    </row>
    <row r="159" spans="1:28">
      <c r="A159" s="4" t="s">
        <v>172</v>
      </c>
      <c r="B159" s="7" t="s">
        <v>228</v>
      </c>
      <c r="C159" s="4" t="s">
        <v>229</v>
      </c>
      <c r="D159" s="5">
        <v>7.2211499999999997</v>
      </c>
      <c r="E159" s="5">
        <v>5500</v>
      </c>
      <c r="F159" s="5"/>
      <c r="G159" s="6">
        <f t="shared" si="21"/>
        <v>39716.324999999997</v>
      </c>
      <c r="H159" s="16"/>
      <c r="I159" s="16"/>
      <c r="J159" s="16"/>
      <c r="K159" s="16"/>
      <c r="L159" s="16"/>
      <c r="M159" s="16"/>
      <c r="N159" s="16"/>
      <c r="O159" s="16"/>
      <c r="P159" s="16"/>
      <c r="Q159" s="16"/>
      <c r="R159" s="16"/>
      <c r="S159" s="16"/>
      <c r="T159" s="16"/>
      <c r="U159" s="16"/>
      <c r="V159" s="16"/>
      <c r="W159" s="16"/>
      <c r="X159" s="16"/>
      <c r="Y159" s="16"/>
      <c r="Z159" s="16"/>
      <c r="AA159" s="16"/>
      <c r="AB159" s="3">
        <v>39716.324999999997</v>
      </c>
    </row>
    <row r="160" spans="1:28">
      <c r="A160" s="4" t="s">
        <v>172</v>
      </c>
      <c r="B160" s="7" t="s">
        <v>230</v>
      </c>
      <c r="C160" s="4" t="s">
        <v>231</v>
      </c>
      <c r="D160" s="5">
        <v>10336</v>
      </c>
      <c r="E160" s="5">
        <v>4988</v>
      </c>
      <c r="F160" s="5"/>
      <c r="G160" s="6">
        <f t="shared" si="21"/>
        <v>51555968</v>
      </c>
      <c r="H160" s="16"/>
      <c r="I160" s="16"/>
      <c r="J160" s="16"/>
      <c r="K160" s="16"/>
      <c r="L160" s="16"/>
      <c r="M160" s="16"/>
      <c r="N160" s="16"/>
      <c r="O160" s="16"/>
      <c r="P160" s="16"/>
      <c r="Q160" s="16"/>
      <c r="R160" s="16"/>
      <c r="S160" s="16"/>
      <c r="T160" s="16"/>
      <c r="U160" s="16"/>
      <c r="V160" s="16"/>
      <c r="W160" s="16"/>
      <c r="X160" s="16"/>
      <c r="Y160" s="16"/>
      <c r="Z160" s="16"/>
      <c r="AA160" s="16"/>
      <c r="AB160" s="3">
        <v>51555968</v>
      </c>
    </row>
    <row r="161" spans="1:28">
      <c r="A161" s="4" t="s">
        <v>172</v>
      </c>
      <c r="B161" s="7" t="s">
        <v>232</v>
      </c>
      <c r="C161" s="4" t="s">
        <v>174</v>
      </c>
      <c r="D161" s="5">
        <v>1827.2850000000001</v>
      </c>
      <c r="E161" s="5">
        <v>9000</v>
      </c>
      <c r="F161" s="5"/>
      <c r="G161" s="6">
        <f t="shared" si="21"/>
        <v>16445565</v>
      </c>
      <c r="H161" s="16"/>
      <c r="I161" s="16"/>
      <c r="J161" s="16"/>
      <c r="K161" s="16"/>
      <c r="L161" s="16"/>
      <c r="M161" s="16"/>
      <c r="N161" s="16"/>
      <c r="O161" s="16"/>
      <c r="P161" s="16"/>
      <c r="Q161" s="16"/>
      <c r="R161" s="16"/>
      <c r="S161" s="16"/>
      <c r="T161" s="16"/>
      <c r="U161" s="16"/>
      <c r="V161" s="16"/>
      <c r="W161" s="16"/>
      <c r="X161" s="16"/>
      <c r="Y161" s="16"/>
      <c r="Z161" s="16"/>
      <c r="AA161" s="16"/>
      <c r="AB161" s="3">
        <v>16445565</v>
      </c>
    </row>
    <row r="162" spans="1:28">
      <c r="A162" s="4" t="s">
        <v>172</v>
      </c>
      <c r="B162" s="7" t="s">
        <v>233</v>
      </c>
      <c r="C162" s="4" t="s">
        <v>36</v>
      </c>
      <c r="D162" s="5">
        <v>273</v>
      </c>
      <c r="E162" s="5">
        <v>1576</v>
      </c>
      <c r="F162" s="5"/>
      <c r="G162" s="6">
        <f t="shared" si="21"/>
        <v>430248</v>
      </c>
      <c r="H162" s="16"/>
      <c r="I162" s="16"/>
      <c r="J162" s="16"/>
      <c r="K162" s="16"/>
      <c r="L162" s="16"/>
      <c r="M162" s="16"/>
      <c r="N162" s="16"/>
      <c r="O162" s="16"/>
      <c r="P162" s="16"/>
      <c r="Q162" s="16"/>
      <c r="R162" s="16"/>
      <c r="S162" s="16"/>
      <c r="T162" s="16"/>
      <c r="U162" s="16"/>
      <c r="V162" s="16"/>
      <c r="W162" s="16"/>
      <c r="X162" s="16"/>
      <c r="Y162" s="16"/>
      <c r="Z162" s="16"/>
      <c r="AA162" s="16"/>
      <c r="AB162" s="3">
        <v>430248</v>
      </c>
    </row>
    <row r="163" spans="1:28">
      <c r="A163" s="4" t="s">
        <v>172</v>
      </c>
      <c r="B163" s="7" t="s">
        <v>234</v>
      </c>
      <c r="C163" s="4" t="s">
        <v>235</v>
      </c>
      <c r="D163" s="5">
        <v>440</v>
      </c>
      <c r="E163" s="5">
        <v>14500</v>
      </c>
      <c r="F163" s="5"/>
      <c r="G163" s="6">
        <f t="shared" si="21"/>
        <v>6380000</v>
      </c>
      <c r="H163" s="16"/>
      <c r="I163" s="16"/>
      <c r="J163" s="16"/>
      <c r="K163" s="16"/>
      <c r="L163" s="16"/>
      <c r="M163" s="16"/>
      <c r="N163" s="16"/>
      <c r="O163" s="16"/>
      <c r="P163" s="16"/>
      <c r="Q163" s="16"/>
      <c r="R163" s="16"/>
      <c r="S163" s="16"/>
      <c r="T163" s="16"/>
      <c r="U163" s="16"/>
      <c r="V163" s="16"/>
      <c r="W163" s="16"/>
      <c r="X163" s="16"/>
      <c r="Y163" s="16"/>
      <c r="Z163" s="16"/>
      <c r="AA163" s="16"/>
      <c r="AB163" s="3">
        <v>6380000</v>
      </c>
    </row>
    <row r="164" spans="1:28">
      <c r="A164" s="4" t="s">
        <v>172</v>
      </c>
      <c r="B164" s="7" t="s">
        <v>236</v>
      </c>
      <c r="C164" s="4" t="s">
        <v>174</v>
      </c>
      <c r="D164" s="5">
        <v>6.12</v>
      </c>
      <c r="E164" s="5">
        <v>1800</v>
      </c>
      <c r="F164" s="5"/>
      <c r="G164" s="6">
        <f t="shared" si="21"/>
        <v>11016</v>
      </c>
      <c r="H164" s="16"/>
      <c r="I164" s="16"/>
      <c r="J164" s="16"/>
      <c r="K164" s="16"/>
      <c r="L164" s="16"/>
      <c r="M164" s="16"/>
      <c r="N164" s="16"/>
      <c r="O164" s="16"/>
      <c r="P164" s="16"/>
      <c r="Q164" s="16"/>
      <c r="R164" s="16"/>
      <c r="S164" s="16"/>
      <c r="T164" s="16"/>
      <c r="U164" s="16"/>
      <c r="V164" s="16"/>
      <c r="W164" s="16"/>
      <c r="X164" s="16"/>
      <c r="Y164" s="16"/>
      <c r="Z164" s="16"/>
      <c r="AA164" s="16"/>
      <c r="AB164" s="3">
        <v>11016</v>
      </c>
    </row>
    <row r="165" spans="1:28">
      <c r="A165" s="4" t="s">
        <v>172</v>
      </c>
      <c r="B165" s="7" t="s">
        <v>237</v>
      </c>
      <c r="C165" s="4" t="s">
        <v>42</v>
      </c>
      <c r="D165" s="5">
        <v>754.5</v>
      </c>
      <c r="E165" s="5">
        <v>4500</v>
      </c>
      <c r="F165" s="5"/>
      <c r="G165" s="6">
        <f t="shared" si="21"/>
        <v>3395250</v>
      </c>
      <c r="H165" s="16"/>
      <c r="I165" s="16"/>
      <c r="J165" s="16"/>
      <c r="K165" s="16"/>
      <c r="L165" s="16"/>
      <c r="M165" s="16"/>
      <c r="N165" s="16"/>
      <c r="O165" s="16"/>
      <c r="P165" s="16"/>
      <c r="Q165" s="16"/>
      <c r="R165" s="16"/>
      <c r="S165" s="16"/>
      <c r="T165" s="16"/>
      <c r="U165" s="16"/>
      <c r="V165" s="16"/>
      <c r="W165" s="16"/>
      <c r="X165" s="16"/>
      <c r="Y165" s="16"/>
      <c r="Z165" s="16"/>
      <c r="AA165" s="16"/>
      <c r="AB165" s="3">
        <v>3395250</v>
      </c>
    </row>
    <row r="166" spans="1:28">
      <c r="A166" s="4" t="s">
        <v>172</v>
      </c>
      <c r="B166" s="7" t="s">
        <v>238</v>
      </c>
      <c r="C166" s="4" t="s">
        <v>36</v>
      </c>
      <c r="D166" s="5">
        <v>1772</v>
      </c>
      <c r="E166" s="5">
        <v>1000</v>
      </c>
      <c r="F166" s="5"/>
      <c r="G166" s="6">
        <f t="shared" si="21"/>
        <v>1772000</v>
      </c>
      <c r="H166" s="16"/>
      <c r="I166" s="16"/>
      <c r="J166" s="16"/>
      <c r="K166" s="16"/>
      <c r="L166" s="16"/>
      <c r="M166" s="16"/>
      <c r="N166" s="16"/>
      <c r="O166" s="16"/>
      <c r="P166" s="16"/>
      <c r="Q166" s="16"/>
      <c r="R166" s="16"/>
      <c r="S166" s="16"/>
      <c r="T166" s="16"/>
      <c r="U166" s="16"/>
      <c r="V166" s="16"/>
      <c r="W166" s="16"/>
      <c r="X166" s="16"/>
      <c r="Y166" s="16"/>
      <c r="Z166" s="16"/>
      <c r="AA166" s="16"/>
      <c r="AB166" s="3">
        <v>1772000</v>
      </c>
    </row>
    <row r="167" spans="1:28">
      <c r="A167" s="4" t="s">
        <v>172</v>
      </c>
      <c r="B167" s="7" t="s">
        <v>239</v>
      </c>
      <c r="C167" s="4" t="s">
        <v>36</v>
      </c>
      <c r="D167" s="5">
        <v>1259</v>
      </c>
      <c r="E167" s="5">
        <v>1322</v>
      </c>
      <c r="F167" s="5"/>
      <c r="G167" s="6">
        <f t="shared" si="21"/>
        <v>1664398</v>
      </c>
      <c r="H167" s="16"/>
      <c r="I167" s="16"/>
      <c r="J167" s="16"/>
      <c r="K167" s="16"/>
      <c r="L167" s="16"/>
      <c r="M167" s="16"/>
      <c r="N167" s="16"/>
      <c r="O167" s="16"/>
      <c r="P167" s="16"/>
      <c r="Q167" s="16"/>
      <c r="R167" s="16"/>
      <c r="S167" s="16"/>
      <c r="T167" s="16"/>
      <c r="U167" s="16"/>
      <c r="V167" s="16"/>
      <c r="W167" s="16"/>
      <c r="X167" s="16"/>
      <c r="Y167" s="16"/>
      <c r="Z167" s="16"/>
      <c r="AA167" s="16"/>
      <c r="AB167" s="3">
        <v>1664398</v>
      </c>
    </row>
    <row r="168" spans="1:28">
      <c r="A168" s="4" t="s">
        <v>172</v>
      </c>
      <c r="B168" s="7" t="s">
        <v>240</v>
      </c>
      <c r="C168" s="4" t="s">
        <v>45</v>
      </c>
      <c r="D168" s="5">
        <v>5.48</v>
      </c>
      <c r="E168" s="5">
        <v>46400</v>
      </c>
      <c r="F168" s="5"/>
      <c r="G168" s="6">
        <f t="shared" si="21"/>
        <v>254272.00000000003</v>
      </c>
      <c r="H168" s="16"/>
      <c r="I168" s="16"/>
      <c r="J168" s="16"/>
      <c r="K168" s="16"/>
      <c r="L168" s="16"/>
      <c r="M168" s="16"/>
      <c r="N168" s="16"/>
      <c r="O168" s="16"/>
      <c r="P168" s="16"/>
      <c r="Q168" s="16"/>
      <c r="R168" s="16"/>
      <c r="S168" s="16"/>
      <c r="T168" s="16"/>
      <c r="U168" s="16"/>
      <c r="V168" s="16"/>
      <c r="W168" s="16"/>
      <c r="X168" s="16"/>
      <c r="Y168" s="16"/>
      <c r="Z168" s="16"/>
      <c r="AA168" s="16"/>
      <c r="AB168" s="3">
        <v>254272</v>
      </c>
    </row>
    <row r="169" spans="1:28">
      <c r="A169" s="4" t="s">
        <v>172</v>
      </c>
      <c r="B169" s="7" t="s">
        <v>241</v>
      </c>
      <c r="C169" s="4" t="s">
        <v>36</v>
      </c>
      <c r="D169" s="5">
        <v>5.48</v>
      </c>
      <c r="E169" s="5">
        <v>14120</v>
      </c>
      <c r="F169" s="5"/>
      <c r="G169" s="6">
        <f t="shared" si="21"/>
        <v>77377.600000000006</v>
      </c>
      <c r="H169" s="16"/>
      <c r="I169" s="16"/>
      <c r="J169" s="16"/>
      <c r="K169" s="16"/>
      <c r="L169" s="16"/>
      <c r="M169" s="16"/>
      <c r="N169" s="16"/>
      <c r="O169" s="16"/>
      <c r="P169" s="16"/>
      <c r="Q169" s="16"/>
      <c r="R169" s="16"/>
      <c r="S169" s="16"/>
      <c r="T169" s="16"/>
      <c r="U169" s="16"/>
      <c r="V169" s="16"/>
      <c r="W169" s="16"/>
      <c r="X169" s="16"/>
      <c r="Y169" s="16"/>
      <c r="Z169" s="16"/>
      <c r="AA169" s="16"/>
      <c r="AB169" s="3">
        <v>77377.600000000006</v>
      </c>
    </row>
    <row r="170" spans="1:28">
      <c r="A170" s="4" t="s">
        <v>172</v>
      </c>
      <c r="B170" s="7" t="s">
        <v>242</v>
      </c>
      <c r="C170" s="4" t="s">
        <v>36</v>
      </c>
      <c r="D170" s="5">
        <v>303.10000000000002</v>
      </c>
      <c r="E170" s="5">
        <v>4532</v>
      </c>
      <c r="F170" s="5"/>
      <c r="G170" s="6">
        <f t="shared" si="21"/>
        <v>1373649.2000000002</v>
      </c>
      <c r="H170" s="16"/>
      <c r="I170" s="16"/>
      <c r="J170" s="16"/>
      <c r="K170" s="16"/>
      <c r="L170" s="16"/>
      <c r="M170" s="16"/>
      <c r="N170" s="16"/>
      <c r="O170" s="16"/>
      <c r="P170" s="16"/>
      <c r="Q170" s="16"/>
      <c r="R170" s="16"/>
      <c r="S170" s="16"/>
      <c r="T170" s="16"/>
      <c r="U170" s="16"/>
      <c r="V170" s="16"/>
      <c r="W170" s="16"/>
      <c r="X170" s="16"/>
      <c r="Y170" s="16"/>
      <c r="Z170" s="16"/>
      <c r="AA170" s="16"/>
      <c r="AB170" s="3">
        <v>1373649.2</v>
      </c>
    </row>
    <row r="171" spans="1:28">
      <c r="A171" s="4" t="s">
        <v>172</v>
      </c>
      <c r="B171" s="7" t="s">
        <v>243</v>
      </c>
      <c r="C171" s="4" t="s">
        <v>36</v>
      </c>
      <c r="D171" s="5">
        <v>151.55000000000001</v>
      </c>
      <c r="E171" s="5">
        <v>10261</v>
      </c>
      <c r="F171" s="5"/>
      <c r="G171" s="6">
        <f t="shared" si="21"/>
        <v>1555054.55</v>
      </c>
      <c r="H171" s="16"/>
      <c r="I171" s="16"/>
      <c r="J171" s="16"/>
      <c r="K171" s="16"/>
      <c r="L171" s="16"/>
      <c r="M171" s="16"/>
      <c r="N171" s="16"/>
      <c r="O171" s="16"/>
      <c r="P171" s="16"/>
      <c r="Q171" s="16"/>
      <c r="R171" s="16"/>
      <c r="S171" s="16"/>
      <c r="T171" s="16"/>
      <c r="U171" s="16"/>
      <c r="V171" s="16"/>
      <c r="W171" s="16"/>
      <c r="X171" s="16"/>
      <c r="Y171" s="16"/>
      <c r="Z171" s="16"/>
      <c r="AA171" s="16"/>
      <c r="AB171" s="3">
        <v>1555054.55</v>
      </c>
    </row>
    <row r="172" spans="1:28">
      <c r="A172" s="4" t="s">
        <v>172</v>
      </c>
      <c r="B172" s="7" t="s">
        <v>244</v>
      </c>
      <c r="C172" s="4" t="s">
        <v>227</v>
      </c>
      <c r="D172" s="5">
        <v>1000</v>
      </c>
      <c r="E172" s="5">
        <v>1000</v>
      </c>
      <c r="F172" s="5"/>
      <c r="G172" s="6">
        <f t="shared" si="21"/>
        <v>1000000</v>
      </c>
      <c r="H172" s="16"/>
      <c r="I172" s="16"/>
      <c r="J172" s="16"/>
      <c r="K172" s="16"/>
      <c r="L172" s="16"/>
      <c r="M172" s="16"/>
      <c r="N172" s="16"/>
      <c r="O172" s="16"/>
      <c r="P172" s="16"/>
      <c r="Q172" s="16"/>
      <c r="R172" s="16"/>
      <c r="S172" s="16"/>
      <c r="T172" s="16"/>
      <c r="U172" s="16"/>
      <c r="V172" s="16"/>
      <c r="W172" s="16"/>
      <c r="X172" s="16"/>
      <c r="Y172" s="16"/>
      <c r="Z172" s="16"/>
      <c r="AA172" s="16"/>
      <c r="AB172" s="3">
        <v>1000000</v>
      </c>
    </row>
    <row r="173" spans="1:28">
      <c r="A173" s="4" t="s">
        <v>172</v>
      </c>
      <c r="B173" s="7" t="s">
        <v>245</v>
      </c>
      <c r="C173" s="4" t="s">
        <v>50</v>
      </c>
      <c r="D173" s="5">
        <v>12136.25</v>
      </c>
      <c r="E173" s="5">
        <v>11000</v>
      </c>
      <c r="F173" s="5"/>
      <c r="G173" s="6">
        <f t="shared" si="21"/>
        <v>133498750</v>
      </c>
      <c r="H173" s="16"/>
      <c r="I173" s="16"/>
      <c r="J173" s="16"/>
      <c r="K173" s="16"/>
      <c r="L173" s="16"/>
      <c r="M173" s="16"/>
      <c r="N173" s="16"/>
      <c r="O173" s="16"/>
      <c r="P173" s="16"/>
      <c r="Q173" s="16"/>
      <c r="R173" s="16"/>
      <c r="S173" s="16"/>
      <c r="T173" s="16"/>
      <c r="U173" s="16"/>
      <c r="V173" s="16"/>
      <c r="W173" s="16"/>
      <c r="X173" s="16"/>
      <c r="Y173" s="16"/>
      <c r="Z173" s="16"/>
      <c r="AA173" s="16"/>
      <c r="AB173" s="3">
        <v>133498750</v>
      </c>
    </row>
    <row r="174" spans="1:28">
      <c r="A174" s="4" t="s">
        <v>172</v>
      </c>
      <c r="B174" s="7" t="s">
        <v>246</v>
      </c>
      <c r="C174" s="4" t="s">
        <v>36</v>
      </c>
      <c r="D174" s="5">
        <v>10247.1</v>
      </c>
      <c r="E174" s="5">
        <v>8400</v>
      </c>
      <c r="F174" s="5"/>
      <c r="G174" s="6">
        <f t="shared" si="21"/>
        <v>86075640</v>
      </c>
      <c r="H174" s="16"/>
      <c r="I174" s="16"/>
      <c r="J174" s="16"/>
      <c r="K174" s="16"/>
      <c r="L174" s="16"/>
      <c r="M174" s="16"/>
      <c r="N174" s="16"/>
      <c r="O174" s="16"/>
      <c r="P174" s="16"/>
      <c r="Q174" s="16"/>
      <c r="R174" s="16"/>
      <c r="S174" s="16"/>
      <c r="T174" s="16"/>
      <c r="U174" s="16"/>
      <c r="V174" s="16"/>
      <c r="W174" s="16"/>
      <c r="X174" s="16"/>
      <c r="Y174" s="16"/>
      <c r="Z174" s="16"/>
      <c r="AA174" s="16"/>
      <c r="AB174" s="3">
        <v>86075640</v>
      </c>
    </row>
    <row r="175" spans="1:28">
      <c r="A175" s="4" t="s">
        <v>172</v>
      </c>
      <c r="B175" s="7" t="s">
        <v>247</v>
      </c>
      <c r="C175" s="4" t="s">
        <v>36</v>
      </c>
      <c r="D175" s="5">
        <v>1766.5</v>
      </c>
      <c r="E175" s="5">
        <v>8400</v>
      </c>
      <c r="F175" s="5"/>
      <c r="G175" s="6">
        <f t="shared" si="21"/>
        <v>14838600</v>
      </c>
      <c r="H175" s="16"/>
      <c r="I175" s="16"/>
      <c r="J175" s="16"/>
      <c r="K175" s="16"/>
      <c r="L175" s="16"/>
      <c r="M175" s="16"/>
      <c r="N175" s="16"/>
      <c r="O175" s="16"/>
      <c r="P175" s="16"/>
      <c r="Q175" s="16"/>
      <c r="R175" s="16"/>
      <c r="S175" s="16"/>
      <c r="T175" s="16"/>
      <c r="U175" s="16"/>
      <c r="V175" s="16"/>
      <c r="W175" s="16"/>
      <c r="X175" s="16"/>
      <c r="Y175" s="16"/>
      <c r="Z175" s="16"/>
      <c r="AA175" s="16"/>
      <c r="AB175" s="3">
        <v>14838600</v>
      </c>
    </row>
    <row r="176" spans="1:28">
      <c r="A176" s="4" t="s">
        <v>172</v>
      </c>
      <c r="B176" s="7" t="s">
        <v>248</v>
      </c>
      <c r="C176" s="4" t="s">
        <v>45</v>
      </c>
      <c r="D176" s="5">
        <v>6937.5</v>
      </c>
      <c r="E176" s="5">
        <v>10500</v>
      </c>
      <c r="F176" s="5"/>
      <c r="G176" s="6">
        <f t="shared" si="21"/>
        <v>72843750</v>
      </c>
      <c r="H176" s="16"/>
      <c r="I176" s="16"/>
      <c r="J176" s="16"/>
      <c r="K176" s="16"/>
      <c r="L176" s="16"/>
      <c r="M176" s="16"/>
      <c r="N176" s="16"/>
      <c r="O176" s="16"/>
      <c r="P176" s="16"/>
      <c r="Q176" s="16"/>
      <c r="R176" s="16"/>
      <c r="S176" s="16"/>
      <c r="T176" s="16"/>
      <c r="U176" s="16"/>
      <c r="V176" s="16"/>
      <c r="W176" s="16"/>
      <c r="X176" s="16"/>
      <c r="Y176" s="16"/>
      <c r="Z176" s="16"/>
      <c r="AA176" s="16"/>
      <c r="AB176" s="3">
        <v>72843750</v>
      </c>
    </row>
    <row r="177" spans="1:28">
      <c r="A177" s="4" t="s">
        <v>172</v>
      </c>
      <c r="B177" s="7" t="s">
        <v>249</v>
      </c>
      <c r="C177" s="4" t="s">
        <v>50</v>
      </c>
      <c r="D177" s="5">
        <v>14.802</v>
      </c>
      <c r="E177" s="5">
        <v>30000</v>
      </c>
      <c r="F177" s="5"/>
      <c r="G177" s="6">
        <f t="shared" si="21"/>
        <v>444060</v>
      </c>
      <c r="H177" s="16"/>
      <c r="I177" s="16"/>
      <c r="J177" s="16"/>
      <c r="K177" s="16"/>
      <c r="L177" s="16"/>
      <c r="M177" s="16"/>
      <c r="N177" s="16"/>
      <c r="O177" s="16"/>
      <c r="P177" s="16"/>
      <c r="Q177" s="16"/>
      <c r="R177" s="16"/>
      <c r="S177" s="16"/>
      <c r="T177" s="16"/>
      <c r="U177" s="16"/>
      <c r="V177" s="16"/>
      <c r="W177" s="16"/>
      <c r="X177" s="16"/>
      <c r="Y177" s="16"/>
      <c r="Z177" s="16"/>
      <c r="AA177" s="16"/>
      <c r="AB177" s="3">
        <v>444060</v>
      </c>
    </row>
    <row r="178" spans="1:28">
      <c r="A178" s="4" t="s">
        <v>172</v>
      </c>
      <c r="B178" s="7" t="s">
        <v>250</v>
      </c>
      <c r="C178" s="4" t="s">
        <v>45</v>
      </c>
      <c r="D178" s="5">
        <v>1501.8</v>
      </c>
      <c r="E178" s="5">
        <v>190000</v>
      </c>
      <c r="F178" s="5"/>
      <c r="G178" s="6">
        <f t="shared" si="21"/>
        <v>285342000</v>
      </c>
      <c r="H178" s="16"/>
      <c r="I178" s="16"/>
      <c r="J178" s="16"/>
      <c r="K178" s="16"/>
      <c r="L178" s="16"/>
      <c r="M178" s="16"/>
      <c r="N178" s="16"/>
      <c r="O178" s="16"/>
      <c r="P178" s="16"/>
      <c r="Q178" s="16"/>
      <c r="R178" s="16"/>
      <c r="S178" s="16"/>
      <c r="T178" s="16"/>
      <c r="U178" s="16"/>
      <c r="V178" s="16"/>
      <c r="W178" s="16"/>
      <c r="X178" s="16"/>
      <c r="Y178" s="16"/>
      <c r="Z178" s="16"/>
      <c r="AA178" s="16"/>
      <c r="AB178" s="3">
        <v>285342000</v>
      </c>
    </row>
    <row r="179" spans="1:28">
      <c r="A179" s="4" t="s">
        <v>172</v>
      </c>
      <c r="B179" s="7" t="s">
        <v>251</v>
      </c>
      <c r="C179" s="4" t="s">
        <v>229</v>
      </c>
      <c r="D179" s="5">
        <v>342.14</v>
      </c>
      <c r="E179" s="5">
        <v>32000</v>
      </c>
      <c r="F179" s="5"/>
      <c r="G179" s="6">
        <f t="shared" si="21"/>
        <v>10948480</v>
      </c>
      <c r="H179" s="16"/>
      <c r="I179" s="16"/>
      <c r="J179" s="16"/>
      <c r="K179" s="16"/>
      <c r="L179" s="16"/>
      <c r="M179" s="16"/>
      <c r="N179" s="16"/>
      <c r="O179" s="16"/>
      <c r="P179" s="16"/>
      <c r="Q179" s="16"/>
      <c r="R179" s="16"/>
      <c r="S179" s="16"/>
      <c r="T179" s="16"/>
      <c r="U179" s="16"/>
      <c r="V179" s="16"/>
      <c r="W179" s="16"/>
      <c r="X179" s="16"/>
      <c r="Y179" s="16"/>
      <c r="Z179" s="16"/>
      <c r="AA179" s="16"/>
      <c r="AB179" s="3">
        <v>10948480</v>
      </c>
    </row>
    <row r="180" spans="1:28">
      <c r="A180" s="4" t="s">
        <v>172</v>
      </c>
      <c r="B180" s="7" t="s">
        <v>252</v>
      </c>
      <c r="C180" s="4" t="s">
        <v>253</v>
      </c>
      <c r="D180" s="5">
        <v>228.84200000000001</v>
      </c>
      <c r="E180" s="5">
        <v>52000</v>
      </c>
      <c r="F180" s="5"/>
      <c r="G180" s="6">
        <f t="shared" ref="G180:G194" si="22">+E180*D180</f>
        <v>11899784</v>
      </c>
      <c r="H180" s="16"/>
      <c r="I180" s="16"/>
      <c r="J180" s="16"/>
      <c r="K180" s="16"/>
      <c r="L180" s="16"/>
      <c r="M180" s="16"/>
      <c r="N180" s="16"/>
      <c r="O180" s="16"/>
      <c r="P180" s="16"/>
      <c r="Q180" s="16"/>
      <c r="R180" s="16"/>
      <c r="S180" s="16"/>
      <c r="T180" s="16"/>
      <c r="U180" s="16"/>
      <c r="V180" s="16"/>
      <c r="W180" s="16"/>
      <c r="X180" s="16"/>
      <c r="Y180" s="16"/>
      <c r="Z180" s="16"/>
      <c r="AA180" s="16"/>
      <c r="AB180" s="3">
        <v>11899784</v>
      </c>
    </row>
    <row r="181" spans="1:28">
      <c r="A181" s="4" t="s">
        <v>172</v>
      </c>
      <c r="B181" s="7" t="s">
        <v>254</v>
      </c>
      <c r="C181" s="4" t="s">
        <v>253</v>
      </c>
      <c r="D181" s="5">
        <v>365.26</v>
      </c>
      <c r="E181" s="5">
        <v>17000</v>
      </c>
      <c r="F181" s="5"/>
      <c r="G181" s="6">
        <f t="shared" si="22"/>
        <v>6209420</v>
      </c>
      <c r="H181" s="16"/>
      <c r="I181" s="16"/>
      <c r="J181" s="16"/>
      <c r="K181" s="16"/>
      <c r="L181" s="16"/>
      <c r="M181" s="16"/>
      <c r="N181" s="16"/>
      <c r="O181" s="16"/>
      <c r="P181" s="16"/>
      <c r="Q181" s="16"/>
      <c r="R181" s="16"/>
      <c r="S181" s="16"/>
      <c r="T181" s="16"/>
      <c r="U181" s="16"/>
      <c r="V181" s="16"/>
      <c r="W181" s="16"/>
      <c r="X181" s="16"/>
      <c r="Y181" s="16"/>
      <c r="Z181" s="16"/>
      <c r="AA181" s="16"/>
      <c r="AB181" s="3">
        <v>6209420</v>
      </c>
    </row>
    <row r="182" spans="1:28">
      <c r="A182" s="4" t="s">
        <v>172</v>
      </c>
      <c r="B182" s="7" t="s">
        <v>255</v>
      </c>
      <c r="C182" s="4" t="s">
        <v>45</v>
      </c>
      <c r="D182" s="5">
        <v>327</v>
      </c>
      <c r="E182" s="5">
        <v>2300</v>
      </c>
      <c r="F182" s="5"/>
      <c r="G182" s="6">
        <f t="shared" si="22"/>
        <v>752100</v>
      </c>
      <c r="H182" s="16"/>
      <c r="I182" s="16"/>
      <c r="J182" s="16"/>
      <c r="K182" s="16"/>
      <c r="L182" s="16"/>
      <c r="M182" s="16"/>
      <c r="N182" s="16"/>
      <c r="O182" s="16"/>
      <c r="P182" s="16"/>
      <c r="Q182" s="16"/>
      <c r="R182" s="16"/>
      <c r="S182" s="16"/>
      <c r="T182" s="16"/>
      <c r="U182" s="16"/>
      <c r="V182" s="16"/>
      <c r="W182" s="16"/>
      <c r="X182" s="16"/>
      <c r="Y182" s="16"/>
      <c r="Z182" s="16"/>
      <c r="AA182" s="16"/>
      <c r="AB182" s="3">
        <v>752100</v>
      </c>
    </row>
    <row r="183" spans="1:28">
      <c r="A183" s="4" t="s">
        <v>172</v>
      </c>
      <c r="B183" s="7" t="s">
        <v>256</v>
      </c>
      <c r="C183" s="4" t="s">
        <v>36</v>
      </c>
      <c r="D183" s="5">
        <v>447.84</v>
      </c>
      <c r="E183" s="5">
        <v>13688</v>
      </c>
      <c r="F183" s="5"/>
      <c r="G183" s="6">
        <f t="shared" si="22"/>
        <v>6130033.9199999999</v>
      </c>
      <c r="H183" s="16"/>
      <c r="I183" s="16"/>
      <c r="J183" s="16"/>
      <c r="K183" s="16"/>
      <c r="L183" s="16"/>
      <c r="M183" s="16"/>
      <c r="N183" s="16"/>
      <c r="O183" s="16"/>
      <c r="P183" s="16"/>
      <c r="Q183" s="16"/>
      <c r="R183" s="16"/>
      <c r="S183" s="16"/>
      <c r="T183" s="16"/>
      <c r="U183" s="16"/>
      <c r="V183" s="16"/>
      <c r="W183" s="16"/>
      <c r="X183" s="16"/>
      <c r="Y183" s="16"/>
      <c r="Z183" s="16"/>
      <c r="AA183" s="16"/>
      <c r="AB183" s="3">
        <v>6130033.9199999999</v>
      </c>
    </row>
    <row r="184" spans="1:28">
      <c r="A184" s="4" t="s">
        <v>172</v>
      </c>
      <c r="B184" s="7" t="s">
        <v>257</v>
      </c>
      <c r="C184" s="4" t="s">
        <v>36</v>
      </c>
      <c r="D184" s="5">
        <v>3342.8625999999999</v>
      </c>
      <c r="E184" s="5">
        <v>17400</v>
      </c>
      <c r="F184" s="5"/>
      <c r="G184" s="6">
        <f t="shared" si="22"/>
        <v>58165809.240000002</v>
      </c>
      <c r="H184" s="16"/>
      <c r="I184" s="16"/>
      <c r="J184" s="16"/>
      <c r="K184" s="16"/>
      <c r="L184" s="16"/>
      <c r="M184" s="16"/>
      <c r="N184" s="16"/>
      <c r="O184" s="16"/>
      <c r="P184" s="16"/>
      <c r="Q184" s="16"/>
      <c r="R184" s="16"/>
      <c r="S184" s="16"/>
      <c r="T184" s="16"/>
      <c r="U184" s="16"/>
      <c r="V184" s="16"/>
      <c r="W184" s="16"/>
      <c r="X184" s="16"/>
      <c r="Y184" s="16"/>
      <c r="Z184" s="16"/>
      <c r="AA184" s="16"/>
      <c r="AB184" s="3">
        <v>58165809.240000002</v>
      </c>
    </row>
    <row r="185" spans="1:28">
      <c r="A185" s="4" t="s">
        <v>172</v>
      </c>
      <c r="B185" s="7" t="s">
        <v>258</v>
      </c>
      <c r="C185" s="4" t="s">
        <v>36</v>
      </c>
      <c r="D185" s="5">
        <v>2590.9960999999998</v>
      </c>
      <c r="E185" s="5">
        <v>18560</v>
      </c>
      <c r="F185" s="5"/>
      <c r="G185" s="6">
        <f t="shared" si="22"/>
        <v>48088887.615999997</v>
      </c>
      <c r="H185" s="16"/>
      <c r="I185" s="16"/>
      <c r="J185" s="16"/>
      <c r="K185" s="16"/>
      <c r="L185" s="16"/>
      <c r="M185" s="16"/>
      <c r="N185" s="16"/>
      <c r="O185" s="16"/>
      <c r="P185" s="16"/>
      <c r="Q185" s="16"/>
      <c r="R185" s="16"/>
      <c r="S185" s="16"/>
      <c r="T185" s="16"/>
      <c r="U185" s="16"/>
      <c r="V185" s="16"/>
      <c r="W185" s="16"/>
      <c r="X185" s="16"/>
      <c r="Y185" s="16"/>
      <c r="Z185" s="16"/>
      <c r="AA185" s="16"/>
      <c r="AB185" s="3">
        <v>48088887.615999997</v>
      </c>
    </row>
    <row r="186" spans="1:28">
      <c r="A186" s="4" t="s">
        <v>172</v>
      </c>
      <c r="B186" s="7" t="s">
        <v>259</v>
      </c>
      <c r="C186" s="4" t="s">
        <v>36</v>
      </c>
      <c r="D186" s="5">
        <v>1579</v>
      </c>
      <c r="E186" s="5">
        <v>5660</v>
      </c>
      <c r="F186" s="5"/>
      <c r="G186" s="6">
        <f t="shared" si="22"/>
        <v>8937140</v>
      </c>
      <c r="H186" s="16"/>
      <c r="I186" s="16"/>
      <c r="J186" s="16"/>
      <c r="K186" s="16"/>
      <c r="L186" s="16"/>
      <c r="M186" s="16"/>
      <c r="N186" s="16"/>
      <c r="O186" s="16"/>
      <c r="P186" s="16"/>
      <c r="Q186" s="16"/>
      <c r="R186" s="16"/>
      <c r="S186" s="16"/>
      <c r="T186" s="16"/>
      <c r="U186" s="16"/>
      <c r="V186" s="16"/>
      <c r="W186" s="16"/>
      <c r="X186" s="16"/>
      <c r="Y186" s="16"/>
      <c r="Z186" s="16"/>
      <c r="AA186" s="16"/>
      <c r="AB186" s="3">
        <v>8937140</v>
      </c>
    </row>
    <row r="187" spans="1:28">
      <c r="A187" s="4" t="s">
        <v>172</v>
      </c>
      <c r="B187" s="7" t="s">
        <v>260</v>
      </c>
      <c r="C187" s="4" t="s">
        <v>36</v>
      </c>
      <c r="D187" s="5">
        <v>1524.03</v>
      </c>
      <c r="E187" s="5">
        <v>19638</v>
      </c>
      <c r="F187" s="5"/>
      <c r="G187" s="6">
        <f t="shared" si="22"/>
        <v>29928901.140000001</v>
      </c>
      <c r="H187" s="16"/>
      <c r="I187" s="16"/>
      <c r="J187" s="16"/>
      <c r="K187" s="16"/>
      <c r="L187" s="16"/>
      <c r="M187" s="16"/>
      <c r="N187" s="16"/>
      <c r="O187" s="16"/>
      <c r="P187" s="16"/>
      <c r="Q187" s="16"/>
      <c r="R187" s="16"/>
      <c r="S187" s="16"/>
      <c r="T187" s="16"/>
      <c r="U187" s="16"/>
      <c r="V187" s="16"/>
      <c r="W187" s="16"/>
      <c r="X187" s="16"/>
      <c r="Y187" s="16"/>
      <c r="Z187" s="16"/>
      <c r="AA187" s="16"/>
      <c r="AB187" s="3">
        <v>29928901.140000001</v>
      </c>
    </row>
    <row r="188" spans="1:28">
      <c r="A188" s="4" t="s">
        <v>172</v>
      </c>
      <c r="B188" s="7" t="s">
        <v>261</v>
      </c>
      <c r="C188" s="4" t="s">
        <v>36</v>
      </c>
      <c r="D188" s="5">
        <v>5665.31</v>
      </c>
      <c r="E188" s="5">
        <v>3723</v>
      </c>
      <c r="F188" s="5"/>
      <c r="G188" s="6">
        <f t="shared" si="22"/>
        <v>21091949.130000003</v>
      </c>
      <c r="H188" s="16"/>
      <c r="I188" s="16"/>
      <c r="J188" s="16"/>
      <c r="K188" s="16"/>
      <c r="L188" s="16"/>
      <c r="M188" s="16"/>
      <c r="N188" s="16"/>
      <c r="O188" s="16"/>
      <c r="P188" s="16"/>
      <c r="Q188" s="16"/>
      <c r="R188" s="16"/>
      <c r="S188" s="16"/>
      <c r="T188" s="16"/>
      <c r="U188" s="16"/>
      <c r="V188" s="16"/>
      <c r="W188" s="16"/>
      <c r="X188" s="16"/>
      <c r="Y188" s="16"/>
      <c r="Z188" s="16"/>
      <c r="AA188" s="16"/>
      <c r="AB188" s="3">
        <v>21091949.129999999</v>
      </c>
    </row>
    <row r="189" spans="1:28">
      <c r="A189" s="4" t="s">
        <v>172</v>
      </c>
      <c r="B189" s="7" t="s">
        <v>262</v>
      </c>
      <c r="C189" s="4" t="s">
        <v>50</v>
      </c>
      <c r="D189" s="5">
        <v>48.231000000000002</v>
      </c>
      <c r="E189" s="5">
        <v>250000</v>
      </c>
      <c r="F189" s="5"/>
      <c r="G189" s="6">
        <f t="shared" si="22"/>
        <v>12057750</v>
      </c>
      <c r="H189" s="16"/>
      <c r="I189" s="16"/>
      <c r="J189" s="16"/>
      <c r="K189" s="16"/>
      <c r="L189" s="16"/>
      <c r="M189" s="16"/>
      <c r="N189" s="16"/>
      <c r="O189" s="16"/>
      <c r="P189" s="16"/>
      <c r="Q189" s="16"/>
      <c r="R189" s="16"/>
      <c r="S189" s="16"/>
      <c r="T189" s="16"/>
      <c r="U189" s="16"/>
      <c r="V189" s="16"/>
      <c r="W189" s="16"/>
      <c r="X189" s="16"/>
      <c r="Y189" s="16"/>
      <c r="Z189" s="16"/>
      <c r="AA189" s="16"/>
      <c r="AB189" s="3">
        <v>12057750</v>
      </c>
    </row>
    <row r="190" spans="1:28">
      <c r="A190" s="4" t="s">
        <v>172</v>
      </c>
      <c r="B190" s="7" t="s">
        <v>263</v>
      </c>
      <c r="C190" s="4" t="s">
        <v>227</v>
      </c>
      <c r="D190" s="5">
        <v>102277360</v>
      </c>
      <c r="E190" s="5">
        <v>1</v>
      </c>
      <c r="F190" s="5"/>
      <c r="G190" s="6">
        <f t="shared" si="22"/>
        <v>102277360</v>
      </c>
      <c r="H190" s="16"/>
      <c r="I190" s="16"/>
      <c r="J190" s="16"/>
      <c r="K190" s="16"/>
      <c r="L190" s="16"/>
      <c r="M190" s="16"/>
      <c r="N190" s="16"/>
      <c r="O190" s="16"/>
      <c r="P190" s="16"/>
      <c r="Q190" s="16"/>
      <c r="R190" s="16"/>
      <c r="S190" s="16"/>
      <c r="T190" s="16"/>
      <c r="U190" s="16"/>
      <c r="V190" s="16"/>
      <c r="W190" s="16"/>
      <c r="X190" s="16"/>
      <c r="Y190" s="16"/>
      <c r="Z190" s="16"/>
      <c r="AA190" s="16"/>
      <c r="AB190" s="3">
        <v>102277360</v>
      </c>
    </row>
    <row r="191" spans="1:28">
      <c r="A191" s="4" t="s">
        <v>172</v>
      </c>
      <c r="B191" s="7" t="s">
        <v>264</v>
      </c>
      <c r="C191" s="4" t="s">
        <v>36</v>
      </c>
      <c r="D191" s="5">
        <v>4840</v>
      </c>
      <c r="E191" s="5">
        <v>250</v>
      </c>
      <c r="F191" s="5"/>
      <c r="G191" s="6">
        <f t="shared" si="22"/>
        <v>1210000</v>
      </c>
      <c r="H191" s="16"/>
      <c r="I191" s="16"/>
      <c r="J191" s="16"/>
      <c r="K191" s="16"/>
      <c r="L191" s="16"/>
      <c r="M191" s="16"/>
      <c r="N191" s="16"/>
      <c r="O191" s="16"/>
      <c r="P191" s="16"/>
      <c r="Q191" s="16"/>
      <c r="R191" s="16"/>
      <c r="S191" s="16"/>
      <c r="T191" s="16"/>
      <c r="U191" s="16"/>
      <c r="V191" s="16"/>
      <c r="W191" s="16"/>
      <c r="X191" s="16"/>
      <c r="Y191" s="16"/>
      <c r="Z191" s="16"/>
      <c r="AA191" s="16"/>
      <c r="AB191" s="3">
        <v>1210000</v>
      </c>
    </row>
    <row r="192" spans="1:28">
      <c r="A192" s="4" t="s">
        <v>172</v>
      </c>
      <c r="B192" s="7" t="s">
        <v>265</v>
      </c>
      <c r="C192" s="4" t="s">
        <v>20</v>
      </c>
      <c r="D192" s="5">
        <v>18.079999999999998</v>
      </c>
      <c r="E192" s="5">
        <v>22000</v>
      </c>
      <c r="F192" s="5"/>
      <c r="G192" s="6">
        <f t="shared" si="22"/>
        <v>397759.99999999994</v>
      </c>
      <c r="H192" s="16"/>
      <c r="I192" s="16"/>
      <c r="J192" s="16"/>
      <c r="K192" s="16"/>
      <c r="L192" s="16"/>
      <c r="M192" s="16"/>
      <c r="N192" s="16"/>
      <c r="O192" s="16"/>
      <c r="P192" s="16"/>
      <c r="Q192" s="16"/>
      <c r="R192" s="16"/>
      <c r="S192" s="16"/>
      <c r="T192" s="16"/>
      <c r="U192" s="16"/>
      <c r="V192" s="16"/>
      <c r="W192" s="16"/>
      <c r="X192" s="16"/>
      <c r="Y192" s="16"/>
      <c r="Z192" s="16"/>
      <c r="AA192" s="16"/>
      <c r="AB192" s="3">
        <v>397760</v>
      </c>
    </row>
    <row r="193" spans="1:28">
      <c r="A193" s="4" t="s">
        <v>172</v>
      </c>
      <c r="B193" s="7" t="s">
        <v>266</v>
      </c>
      <c r="C193" s="4" t="s">
        <v>45</v>
      </c>
      <c r="D193" s="5">
        <v>531.29999999999995</v>
      </c>
      <c r="E193" s="5">
        <v>34000</v>
      </c>
      <c r="F193" s="5"/>
      <c r="G193" s="6">
        <f t="shared" si="22"/>
        <v>18064200</v>
      </c>
      <c r="H193" s="16"/>
      <c r="I193" s="16"/>
      <c r="J193" s="16"/>
      <c r="K193" s="16"/>
      <c r="L193" s="16"/>
      <c r="M193" s="16"/>
      <c r="N193" s="16"/>
      <c r="O193" s="16"/>
      <c r="P193" s="16"/>
      <c r="Q193" s="16"/>
      <c r="R193" s="16"/>
      <c r="S193" s="16"/>
      <c r="T193" s="16"/>
      <c r="U193" s="16"/>
      <c r="V193" s="16"/>
      <c r="W193" s="16"/>
      <c r="X193" s="16"/>
      <c r="Y193" s="16"/>
      <c r="Z193" s="16"/>
      <c r="AA193" s="16"/>
      <c r="AB193" s="3">
        <v>18064200</v>
      </c>
    </row>
    <row r="194" spans="1:28">
      <c r="A194" s="4" t="s">
        <v>172</v>
      </c>
      <c r="B194" s="7" t="s">
        <v>267</v>
      </c>
      <c r="C194" s="4" t="s">
        <v>50</v>
      </c>
      <c r="D194" s="5">
        <v>100.8</v>
      </c>
      <c r="E194" s="5">
        <v>3616</v>
      </c>
      <c r="F194" s="5"/>
      <c r="G194" s="6">
        <f t="shared" si="22"/>
        <v>364492.79999999999</v>
      </c>
      <c r="H194" s="16"/>
      <c r="I194" s="16"/>
      <c r="J194" s="16"/>
      <c r="K194" s="16"/>
      <c r="L194" s="16"/>
      <c r="M194" s="16"/>
      <c r="N194" s="16"/>
      <c r="O194" s="16"/>
      <c r="P194" s="16"/>
      <c r="Q194" s="16"/>
      <c r="R194" s="16"/>
      <c r="S194" s="16"/>
      <c r="T194" s="16"/>
      <c r="U194" s="16"/>
      <c r="V194" s="16"/>
      <c r="W194" s="16"/>
      <c r="X194" s="16"/>
      <c r="Y194" s="16"/>
      <c r="Z194" s="16"/>
      <c r="AA194" s="16"/>
      <c r="AB194" s="3">
        <v>364492.79999999999</v>
      </c>
    </row>
    <row r="195" spans="1:28" ht="12" customHeight="1"/>
  </sheetData>
  <autoFilter ref="A4:AB112" xr:uid="{00000000-0009-0000-0000-000000000000}">
    <sortState ref="A2:G164">
      <sortCondition ref="A1:A164"/>
    </sortState>
  </autoFilter>
  <mergeCells count="2">
    <mergeCell ref="A1:G1"/>
    <mergeCell ref="M1:W3"/>
  </mergeCells>
  <pageMargins left="0.7" right="0.7" top="0.75" bottom="0.75" header="0.3" footer="0.3"/>
  <pageSetup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9"/>
  <sheetViews>
    <sheetView tabSelected="1" topLeftCell="A55" workbookViewId="0" xr3:uid="{958C4451-9541-5A59-BF78-D2F731DF1C81}">
      <selection activeCell="C70" sqref="C70"/>
    </sheetView>
  </sheetViews>
  <sheetFormatPr defaultColWidth="21.7109375" defaultRowHeight="12.75"/>
  <cols>
    <col min="1" max="1" width="5.42578125" customWidth="1"/>
    <col min="2" max="2" width="36.5703125" style="8" customWidth="1"/>
    <col min="3" max="3" width="10.85546875" customWidth="1"/>
    <col min="4" max="4" width="16.42578125" customWidth="1"/>
    <col min="5" max="5" width="17.140625" customWidth="1"/>
    <col min="6" max="9" width="21.7109375" customWidth="1"/>
    <col min="10" max="10" width="10" customWidth="1"/>
    <col min="11" max="19" width="6.7109375" customWidth="1"/>
    <col min="20" max="20" width="8.140625" customWidth="1"/>
    <col min="21" max="21" width="10.42578125" hidden="1" customWidth="1"/>
    <col min="22" max="23" width="6.7109375" hidden="1" customWidth="1"/>
    <col min="24" max="26" width="0" hidden="1" customWidth="1"/>
    <col min="27" max="27" width="7.28515625" hidden="1" customWidth="1"/>
    <col min="28" max="28" width="7.140625" hidden="1" customWidth="1"/>
    <col min="29" max="29" width="0" hidden="1" customWidth="1"/>
    <col min="30" max="30" width="11.140625" customWidth="1"/>
  </cols>
  <sheetData>
    <row r="1" spans="1:30" ht="15.75">
      <c r="B1" s="116" t="s">
        <v>268</v>
      </c>
    </row>
    <row r="3" spans="1:30" ht="15">
      <c r="B3" s="135" t="s">
        <v>269</v>
      </c>
    </row>
    <row r="4" spans="1:30" ht="15">
      <c r="B4" s="135" t="s">
        <v>270</v>
      </c>
      <c r="C4" s="115"/>
      <c r="D4" s="115"/>
      <c r="E4" s="115"/>
      <c r="F4" s="115"/>
      <c r="G4" s="115"/>
      <c r="H4" s="115"/>
      <c r="I4" s="115"/>
    </row>
    <row r="5" spans="1:30" ht="15.75" customHeight="1">
      <c r="B5" s="135" t="s">
        <v>271</v>
      </c>
    </row>
    <row r="6" spans="1:30" ht="15.75" customHeight="1" thickBot="1">
      <c r="B6" s="135"/>
      <c r="J6" s="117"/>
      <c r="K6" s="117"/>
      <c r="L6" s="117"/>
      <c r="M6" s="117"/>
      <c r="N6" s="117"/>
      <c r="O6" s="117"/>
      <c r="P6" s="117"/>
      <c r="Q6" s="117"/>
      <c r="R6" s="117"/>
      <c r="S6" s="117"/>
      <c r="T6" s="117"/>
    </row>
    <row r="7" spans="1:30" ht="21" customHeight="1" thickBot="1">
      <c r="B7" s="120"/>
      <c r="C7" s="118"/>
      <c r="D7" s="118"/>
      <c r="E7" s="118"/>
      <c r="F7" s="118"/>
      <c r="G7" s="118"/>
      <c r="H7" s="118"/>
      <c r="I7" s="119"/>
      <c r="J7" s="109" t="s">
        <v>272</v>
      </c>
      <c r="K7" s="110"/>
      <c r="L7" s="110"/>
      <c r="M7" s="110"/>
      <c r="N7" s="110"/>
      <c r="O7" s="110"/>
      <c r="P7" s="110"/>
      <c r="Q7" s="110"/>
      <c r="R7" s="110"/>
      <c r="S7" s="110"/>
      <c r="T7" s="111"/>
    </row>
    <row r="8" spans="1:30" ht="13.5" thickBot="1"/>
    <row r="9" spans="1:30" ht="28.5" customHeight="1">
      <c r="A9" s="91" t="s">
        <v>12</v>
      </c>
      <c r="B9" s="92" t="s">
        <v>13</v>
      </c>
      <c r="C9" s="93" t="s">
        <v>14</v>
      </c>
      <c r="D9" s="93" t="s">
        <v>15</v>
      </c>
      <c r="E9" s="93" t="s">
        <v>16</v>
      </c>
      <c r="F9" s="94" t="s">
        <v>17</v>
      </c>
      <c r="G9" s="95" t="s">
        <v>8</v>
      </c>
      <c r="H9" s="103" t="s">
        <v>273</v>
      </c>
      <c r="I9" s="96" t="s">
        <v>274</v>
      </c>
      <c r="J9" s="112" t="s">
        <v>275</v>
      </c>
      <c r="K9" s="113" t="s">
        <v>276</v>
      </c>
      <c r="L9" s="113" t="s">
        <v>277</v>
      </c>
      <c r="M9" s="113" t="s">
        <v>278</v>
      </c>
      <c r="N9" s="113" t="s">
        <v>279</v>
      </c>
      <c r="O9" s="113" t="s">
        <v>280</v>
      </c>
      <c r="P9" s="113" t="s">
        <v>281</v>
      </c>
      <c r="Q9" s="113" t="s">
        <v>282</v>
      </c>
      <c r="R9" s="113" t="s">
        <v>283</v>
      </c>
      <c r="S9" s="113" t="s">
        <v>284</v>
      </c>
      <c r="T9" s="114" t="s">
        <v>285</v>
      </c>
      <c r="U9" s="41" t="s">
        <v>29</v>
      </c>
      <c r="V9" s="41"/>
      <c r="W9" s="41"/>
      <c r="X9" s="41"/>
      <c r="Y9" s="1"/>
      <c r="Z9">
        <f>2.35*6*770</f>
        <v>10857.000000000002</v>
      </c>
    </row>
    <row r="10" spans="1:30" ht="15.75" customHeight="1">
      <c r="A10" s="31"/>
      <c r="B10" s="90" t="s">
        <v>286</v>
      </c>
      <c r="C10" s="88"/>
      <c r="D10" s="89"/>
      <c r="E10" s="89"/>
      <c r="F10" s="89"/>
      <c r="G10" s="101"/>
      <c r="H10" s="104"/>
      <c r="I10" s="105"/>
      <c r="J10" s="79"/>
      <c r="K10" s="46"/>
      <c r="L10" s="46"/>
      <c r="M10" s="46"/>
      <c r="N10" s="46"/>
      <c r="O10" s="46"/>
      <c r="P10" s="46"/>
      <c r="Q10" s="46"/>
      <c r="R10" s="46"/>
      <c r="S10" s="46"/>
      <c r="T10" s="80"/>
      <c r="U10" s="43"/>
      <c r="V10" s="43"/>
      <c r="W10" s="43"/>
      <c r="X10" s="16"/>
      <c r="Y10" s="3"/>
    </row>
    <row r="11" spans="1:30" ht="27" customHeight="1">
      <c r="A11" s="31" t="s">
        <v>31</v>
      </c>
      <c r="B11" s="7" t="s">
        <v>32</v>
      </c>
      <c r="C11" s="4" t="s">
        <v>33</v>
      </c>
      <c r="D11" s="5">
        <v>7220</v>
      </c>
      <c r="E11" s="5">
        <v>6500</v>
      </c>
      <c r="F11" s="63"/>
      <c r="G11" s="45">
        <f t="shared" ref="G11:G33" si="0">+E11*D11</f>
        <v>46930000</v>
      </c>
      <c r="H11" s="106"/>
      <c r="I11" s="32"/>
      <c r="J11" s="79">
        <f>+$D$11/4</f>
        <v>1805</v>
      </c>
      <c r="K11" s="46">
        <f t="shared" ref="K11:M11" si="1">+$D$11/4</f>
        <v>1805</v>
      </c>
      <c r="L11" s="46">
        <f t="shared" si="1"/>
        <v>1805</v>
      </c>
      <c r="M11" s="46">
        <f t="shared" si="1"/>
        <v>1805</v>
      </c>
      <c r="N11" s="46"/>
      <c r="O11" s="46"/>
      <c r="P11" s="46"/>
      <c r="Q11" s="46"/>
      <c r="R11" s="46"/>
      <c r="S11" s="46"/>
      <c r="T11" s="80"/>
      <c r="U11" s="43"/>
      <c r="V11" s="43"/>
      <c r="W11" s="43"/>
      <c r="X11" s="16"/>
      <c r="Y11" s="3">
        <v>46929675</v>
      </c>
      <c r="Z11">
        <f>+D14/10</f>
        <v>1020.8</v>
      </c>
      <c r="AD11" s="86"/>
    </row>
    <row r="12" spans="1:30" ht="36.75" customHeight="1">
      <c r="A12" s="31" t="s">
        <v>34</v>
      </c>
      <c r="B12" s="7" t="s">
        <v>35</v>
      </c>
      <c r="C12" s="4" t="s">
        <v>36</v>
      </c>
      <c r="D12" s="5">
        <v>1020</v>
      </c>
      <c r="E12" s="5">
        <v>147000</v>
      </c>
      <c r="F12" s="63"/>
      <c r="G12" s="45">
        <f t="shared" si="0"/>
        <v>149940000</v>
      </c>
      <c r="H12" s="106"/>
      <c r="I12" s="32"/>
      <c r="J12" s="79">
        <f>+$D$12/4</f>
        <v>255</v>
      </c>
      <c r="K12" s="46">
        <f t="shared" ref="K12:M12" si="2">+$D$12/4</f>
        <v>255</v>
      </c>
      <c r="L12" s="46">
        <f t="shared" si="2"/>
        <v>255</v>
      </c>
      <c r="M12" s="46">
        <f t="shared" si="2"/>
        <v>255</v>
      </c>
      <c r="N12" s="46"/>
      <c r="O12" s="46"/>
      <c r="P12" s="46"/>
      <c r="Q12" s="46"/>
      <c r="R12" s="46"/>
      <c r="S12" s="46"/>
      <c r="T12" s="80"/>
      <c r="U12" s="43"/>
      <c r="V12" s="43"/>
      <c r="W12" s="43"/>
      <c r="X12" s="16"/>
      <c r="Y12" s="3">
        <v>99281574.328439996</v>
      </c>
      <c r="AD12" s="86"/>
    </row>
    <row r="13" spans="1:30" ht="15.75" customHeight="1">
      <c r="A13" s="31"/>
      <c r="B13" s="90" t="s">
        <v>287</v>
      </c>
      <c r="C13" s="88"/>
      <c r="D13" s="89"/>
      <c r="E13" s="89"/>
      <c r="F13" s="89"/>
      <c r="G13" s="101"/>
      <c r="H13" s="104"/>
      <c r="I13" s="105"/>
      <c r="J13" s="79"/>
      <c r="K13" s="46"/>
      <c r="L13" s="46"/>
      <c r="M13" s="46"/>
      <c r="N13" s="46"/>
      <c r="O13" s="46"/>
      <c r="P13" s="46"/>
      <c r="Q13" s="46"/>
      <c r="R13" s="46"/>
      <c r="S13" s="46"/>
      <c r="T13" s="80"/>
      <c r="U13" s="43"/>
      <c r="V13" s="43"/>
      <c r="W13" s="43"/>
      <c r="X13" s="16"/>
      <c r="Y13" s="3"/>
    </row>
    <row r="14" spans="1:30" ht="30.75" customHeight="1">
      <c r="A14" s="31" t="s">
        <v>37</v>
      </c>
      <c r="B14" s="7" t="s">
        <v>38</v>
      </c>
      <c r="C14" s="4" t="s">
        <v>39</v>
      </c>
      <c r="D14" s="5">
        <v>10208</v>
      </c>
      <c r="E14" s="5">
        <v>37000</v>
      </c>
      <c r="F14" s="63"/>
      <c r="G14" s="45">
        <f t="shared" si="0"/>
        <v>377696000</v>
      </c>
      <c r="H14" s="106"/>
      <c r="I14" s="32"/>
      <c r="J14" s="79">
        <f>+$D$14/4</f>
        <v>2552</v>
      </c>
      <c r="K14" s="46">
        <f t="shared" ref="K14:M14" si="3">+$D$14/4</f>
        <v>2552</v>
      </c>
      <c r="L14" s="46">
        <f t="shared" si="3"/>
        <v>2552</v>
      </c>
      <c r="M14" s="46">
        <f t="shared" si="3"/>
        <v>2552</v>
      </c>
      <c r="N14" s="46"/>
      <c r="O14" s="46"/>
      <c r="P14" s="46"/>
      <c r="Q14" s="46"/>
      <c r="R14" s="46"/>
      <c r="S14" s="46"/>
      <c r="T14" s="80"/>
      <c r="U14" s="43"/>
      <c r="V14" s="43"/>
      <c r="W14" s="43"/>
      <c r="X14" s="16"/>
      <c r="Y14" s="3">
        <v>377683050</v>
      </c>
      <c r="AD14" s="86"/>
    </row>
    <row r="15" spans="1:30" ht="15.75" customHeight="1">
      <c r="A15" s="31"/>
      <c r="B15" s="90" t="s">
        <v>288</v>
      </c>
      <c r="C15" s="88"/>
      <c r="D15" s="89"/>
      <c r="E15" s="89"/>
      <c r="F15" s="89"/>
      <c r="G15" s="101"/>
      <c r="H15" s="104"/>
      <c r="I15" s="105"/>
      <c r="J15" s="79"/>
      <c r="K15" s="46"/>
      <c r="L15" s="46"/>
      <c r="M15" s="46"/>
      <c r="N15" s="46"/>
      <c r="O15" s="46"/>
      <c r="P15" s="46"/>
      <c r="Q15" s="46"/>
      <c r="R15" s="46"/>
      <c r="S15" s="46"/>
      <c r="T15" s="80"/>
      <c r="U15" s="43"/>
      <c r="V15" s="43"/>
      <c r="W15" s="43"/>
      <c r="X15" s="16"/>
      <c r="Y15" s="3"/>
    </row>
    <row r="16" spans="1:30" ht="18.75" customHeight="1">
      <c r="A16" s="31" t="s">
        <v>40</v>
      </c>
      <c r="B16" s="7" t="s">
        <v>41</v>
      </c>
      <c r="C16" s="4" t="s">
        <v>42</v>
      </c>
      <c r="D16" s="75">
        <f>1566+15038.5+463407+(7490*6*0.565)</f>
        <v>505402.6</v>
      </c>
      <c r="E16" s="5">
        <v>2700</v>
      </c>
      <c r="F16" s="63"/>
      <c r="G16" s="45">
        <f t="shared" si="0"/>
        <v>1364587020</v>
      </c>
      <c r="H16" s="106"/>
      <c r="I16" s="32"/>
      <c r="J16" s="79">
        <f>+$D$16/4</f>
        <v>126350.65</v>
      </c>
      <c r="K16" s="46">
        <f t="shared" ref="K16:L16" si="4">+$D$16/4</f>
        <v>126350.65</v>
      </c>
      <c r="L16" s="46">
        <f t="shared" si="4"/>
        <v>126350.65</v>
      </c>
      <c r="M16" s="46">
        <f>+$D$16/8</f>
        <v>63175.324999999997</v>
      </c>
      <c r="N16" s="46">
        <f>+$D$16/10</f>
        <v>50540.259999999995</v>
      </c>
      <c r="O16" s="46">
        <v>6000</v>
      </c>
      <c r="P16" s="46">
        <v>3000</v>
      </c>
      <c r="Q16" s="46">
        <f>+D16-J16-K16-L16-M16-N16-O16-P16</f>
        <v>3635.0649999999732</v>
      </c>
      <c r="R16" s="46"/>
      <c r="S16" s="46"/>
      <c r="T16" s="80"/>
      <c r="U16" s="43"/>
      <c r="V16" s="43"/>
      <c r="W16" s="43"/>
      <c r="X16" s="16"/>
      <c r="Y16" s="3">
        <v>1251197199</v>
      </c>
      <c r="AD16" s="86"/>
    </row>
    <row r="17" spans="1:30" ht="19.5" customHeight="1">
      <c r="A17" s="31" t="s">
        <v>43</v>
      </c>
      <c r="B17" s="7" t="s">
        <v>44</v>
      </c>
      <c r="C17" s="4" t="s">
        <v>45</v>
      </c>
      <c r="D17" s="5">
        <f>47*2</f>
        <v>94</v>
      </c>
      <c r="E17" s="5">
        <v>28400</v>
      </c>
      <c r="F17" s="63"/>
      <c r="G17" s="45">
        <f t="shared" si="0"/>
        <v>2669600</v>
      </c>
      <c r="H17" s="106"/>
      <c r="I17" s="32"/>
      <c r="J17" s="79"/>
      <c r="K17" s="46">
        <f>+D17</f>
        <v>94</v>
      </c>
      <c r="L17" s="46"/>
      <c r="M17" s="46"/>
      <c r="N17" s="46"/>
      <c r="O17" s="46"/>
      <c r="P17" s="46"/>
      <c r="Q17" s="46"/>
      <c r="R17" s="46"/>
      <c r="S17" s="46"/>
      <c r="T17" s="80"/>
      <c r="U17" s="43"/>
      <c r="V17" s="43"/>
      <c r="W17" s="43"/>
      <c r="X17" s="16"/>
      <c r="Y17" s="3">
        <v>1765214.9707500001</v>
      </c>
      <c r="AD17" s="86"/>
    </row>
    <row r="18" spans="1:30" ht="20.25" customHeight="1">
      <c r="A18" s="31" t="s">
        <v>46</v>
      </c>
      <c r="B18" s="7" t="s">
        <v>47</v>
      </c>
      <c r="C18" s="4" t="s">
        <v>45</v>
      </c>
      <c r="D18" s="5">
        <v>44</v>
      </c>
      <c r="E18" s="5">
        <v>20000</v>
      </c>
      <c r="F18" s="63"/>
      <c r="G18" s="45">
        <f t="shared" si="0"/>
        <v>880000</v>
      </c>
      <c r="H18" s="106"/>
      <c r="I18" s="32"/>
      <c r="J18" s="79"/>
      <c r="K18" s="46">
        <f>+D18</f>
        <v>44</v>
      </c>
      <c r="L18" s="46"/>
      <c r="M18" s="46"/>
      <c r="N18" s="46"/>
      <c r="O18" s="46"/>
      <c r="P18" s="46"/>
      <c r="Q18" s="46"/>
      <c r="R18" s="46"/>
      <c r="S18" s="46"/>
      <c r="T18" s="80"/>
      <c r="U18" s="43"/>
      <c r="V18" s="43"/>
      <c r="W18" s="43"/>
      <c r="X18" s="16"/>
      <c r="Y18" s="3">
        <v>816480</v>
      </c>
      <c r="AD18" s="86"/>
    </row>
    <row r="19" spans="1:30" ht="15.75" customHeight="1">
      <c r="A19" s="31"/>
      <c r="B19" s="90" t="s">
        <v>289</v>
      </c>
      <c r="C19" s="88"/>
      <c r="D19" s="89"/>
      <c r="E19" s="89"/>
      <c r="F19" s="89"/>
      <c r="G19" s="101"/>
      <c r="H19" s="104"/>
      <c r="I19" s="105"/>
      <c r="J19" s="79"/>
      <c r="K19" s="46"/>
      <c r="L19" s="46"/>
      <c r="M19" s="46"/>
      <c r="N19" s="46"/>
      <c r="O19" s="46"/>
      <c r="P19" s="46"/>
      <c r="Q19" s="46"/>
      <c r="R19" s="46"/>
      <c r="S19" s="46"/>
      <c r="T19" s="80"/>
      <c r="U19" s="43"/>
      <c r="V19" s="43"/>
      <c r="W19" s="43"/>
      <c r="X19" s="16"/>
      <c r="Y19" s="3"/>
    </row>
    <row r="20" spans="1:30" s="22" customFormat="1" ht="21" customHeight="1">
      <c r="A20" s="33" t="s">
        <v>48</v>
      </c>
      <c r="B20" s="7" t="s">
        <v>49</v>
      </c>
      <c r="C20" s="4" t="s">
        <v>50</v>
      </c>
      <c r="D20" s="5">
        <v>14</v>
      </c>
      <c r="E20" s="5">
        <v>913920</v>
      </c>
      <c r="F20" s="63"/>
      <c r="G20" s="47">
        <f t="shared" si="0"/>
        <v>12794880</v>
      </c>
      <c r="H20" s="107"/>
      <c r="I20" s="39"/>
      <c r="J20" s="79"/>
      <c r="K20" s="46">
        <f t="shared" ref="K20:K26" si="5">+D20</f>
        <v>14</v>
      </c>
      <c r="L20" s="46"/>
      <c r="M20" s="46"/>
      <c r="N20" s="46"/>
      <c r="O20" s="46"/>
      <c r="P20" s="46"/>
      <c r="Q20" s="46"/>
      <c r="R20" s="46"/>
      <c r="S20" s="46"/>
      <c r="T20" s="80"/>
      <c r="U20" s="43"/>
      <c r="V20" s="43"/>
      <c r="W20" s="43"/>
      <c r="X20" s="42"/>
      <c r="Y20" s="21">
        <v>11281967.6928</v>
      </c>
      <c r="Z20" s="20">
        <v>12.34459</v>
      </c>
      <c r="AA20" s="23">
        <f t="shared" ref="AA20:AA26" si="6">+D20-Z20</f>
        <v>1.6554099999999998</v>
      </c>
      <c r="AB20" s="22">
        <f t="shared" ref="AB20:AB26" si="7">+D20/Z20</f>
        <v>1.1341000389644371</v>
      </c>
      <c r="AD20" s="86"/>
    </row>
    <row r="21" spans="1:30" s="22" customFormat="1" ht="24" customHeight="1">
      <c r="A21" s="33" t="s">
        <v>51</v>
      </c>
      <c r="B21" s="7" t="s">
        <v>52</v>
      </c>
      <c r="C21" s="4" t="s">
        <v>50</v>
      </c>
      <c r="D21" s="5">
        <v>21</v>
      </c>
      <c r="E21" s="5">
        <v>1068960</v>
      </c>
      <c r="F21" s="63"/>
      <c r="G21" s="47">
        <f t="shared" si="0"/>
        <v>22448160</v>
      </c>
      <c r="H21" s="107"/>
      <c r="I21" s="39"/>
      <c r="J21" s="79"/>
      <c r="K21" s="46">
        <f t="shared" si="5"/>
        <v>21</v>
      </c>
      <c r="L21" s="46"/>
      <c r="M21" s="46"/>
      <c r="N21" s="46"/>
      <c r="O21" s="46"/>
      <c r="P21" s="46"/>
      <c r="Q21" s="46"/>
      <c r="R21" s="46"/>
      <c r="S21" s="46"/>
      <c r="T21" s="80"/>
      <c r="U21" s="43"/>
      <c r="V21" s="43"/>
      <c r="W21" s="43"/>
      <c r="X21" s="42"/>
      <c r="Y21" s="21">
        <v>14335084.977600001</v>
      </c>
      <c r="Z21" s="20">
        <v>13.410310000000001</v>
      </c>
      <c r="AA21" s="23">
        <f t="shared" si="6"/>
        <v>7.5896899999999992</v>
      </c>
      <c r="AB21" s="22">
        <f t="shared" si="7"/>
        <v>1.565959325325067</v>
      </c>
      <c r="AD21" s="86"/>
    </row>
    <row r="22" spans="1:30" s="22" customFormat="1" ht="21" customHeight="1">
      <c r="A22" s="33" t="s">
        <v>53</v>
      </c>
      <c r="B22" s="7" t="s">
        <v>54</v>
      </c>
      <c r="C22" s="4" t="s">
        <v>50</v>
      </c>
      <c r="D22" s="5">
        <v>40</v>
      </c>
      <c r="E22" s="5">
        <v>1252560</v>
      </c>
      <c r="F22" s="63"/>
      <c r="G22" s="47">
        <f t="shared" si="0"/>
        <v>50102400</v>
      </c>
      <c r="H22" s="107"/>
      <c r="I22" s="39"/>
      <c r="J22" s="79"/>
      <c r="K22" s="46">
        <f t="shared" si="5"/>
        <v>40</v>
      </c>
      <c r="L22" s="46"/>
      <c r="M22" s="46"/>
      <c r="N22" s="46"/>
      <c r="O22" s="46"/>
      <c r="P22" s="46"/>
      <c r="Q22" s="46"/>
      <c r="R22" s="46"/>
      <c r="S22" s="46"/>
      <c r="T22" s="80"/>
      <c r="U22" s="43"/>
      <c r="V22" s="43"/>
      <c r="W22" s="43"/>
      <c r="X22" s="42"/>
      <c r="Y22" s="21">
        <v>31258398.8616</v>
      </c>
      <c r="Z22" s="20">
        <v>24.95561</v>
      </c>
      <c r="AA22" s="23">
        <f t="shared" si="6"/>
        <v>15.04439</v>
      </c>
      <c r="AB22" s="22">
        <f t="shared" si="7"/>
        <v>1.60284601338136</v>
      </c>
      <c r="AD22" s="86"/>
    </row>
    <row r="23" spans="1:30" s="22" customFormat="1" ht="20.25" customHeight="1">
      <c r="A23" s="33" t="s">
        <v>55</v>
      </c>
      <c r="B23" s="7" t="s">
        <v>56</v>
      </c>
      <c r="C23" s="4" t="s">
        <v>50</v>
      </c>
      <c r="D23" s="5">
        <v>142</v>
      </c>
      <c r="E23" s="5">
        <v>1708541</v>
      </c>
      <c r="F23" s="63"/>
      <c r="G23" s="47">
        <f t="shared" si="0"/>
        <v>242612822</v>
      </c>
      <c r="H23" s="107"/>
      <c r="I23" s="39"/>
      <c r="J23" s="79"/>
      <c r="K23" s="46">
        <f t="shared" si="5"/>
        <v>142</v>
      </c>
      <c r="L23" s="46"/>
      <c r="M23" s="46"/>
      <c r="N23" s="46"/>
      <c r="O23" s="46"/>
      <c r="P23" s="46"/>
      <c r="Q23" s="46"/>
      <c r="R23" s="46"/>
      <c r="S23" s="46"/>
      <c r="T23" s="80"/>
      <c r="U23" s="43"/>
      <c r="V23" s="43"/>
      <c r="W23" s="43"/>
      <c r="X23" s="42"/>
      <c r="Y23" s="21">
        <v>214098827.48231</v>
      </c>
      <c r="Z23" s="20">
        <v>125.31091000000001</v>
      </c>
      <c r="AA23" s="23">
        <f t="shared" si="6"/>
        <v>16.689089999999993</v>
      </c>
      <c r="AB23" s="22">
        <f t="shared" si="7"/>
        <v>1.1331814604171335</v>
      </c>
      <c r="AD23" s="86"/>
    </row>
    <row r="24" spans="1:30" s="22" customFormat="1" ht="24" customHeight="1">
      <c r="A24" s="33" t="s">
        <v>57</v>
      </c>
      <c r="B24" s="7" t="s">
        <v>58</v>
      </c>
      <c r="C24" s="4" t="s">
        <v>50</v>
      </c>
      <c r="D24" s="5">
        <v>21</v>
      </c>
      <c r="E24" s="5">
        <v>1721760</v>
      </c>
      <c r="F24" s="63"/>
      <c r="G24" s="47">
        <f t="shared" si="0"/>
        <v>36156960</v>
      </c>
      <c r="H24" s="107"/>
      <c r="I24" s="39"/>
      <c r="J24" s="79"/>
      <c r="K24" s="46">
        <f t="shared" si="5"/>
        <v>21</v>
      </c>
      <c r="L24" s="46"/>
      <c r="M24" s="46"/>
      <c r="N24" s="46"/>
      <c r="O24" s="46"/>
      <c r="P24" s="46"/>
      <c r="Q24" s="46"/>
      <c r="R24" s="46"/>
      <c r="S24" s="46"/>
      <c r="T24" s="80"/>
      <c r="U24" s="43"/>
      <c r="V24" s="43"/>
      <c r="W24" s="43"/>
      <c r="X24" s="42"/>
      <c r="Y24" s="21">
        <v>24618430.4016</v>
      </c>
      <c r="Z24" s="20">
        <v>14.298410000000001</v>
      </c>
      <c r="AA24" s="23">
        <f t="shared" si="6"/>
        <v>6.7015899999999995</v>
      </c>
      <c r="AB24" s="22">
        <f t="shared" si="7"/>
        <v>1.4686947709570504</v>
      </c>
      <c r="AD24" s="86"/>
    </row>
    <row r="25" spans="1:30" s="22" customFormat="1" ht="20.25" customHeight="1">
      <c r="A25" s="33" t="s">
        <v>59</v>
      </c>
      <c r="B25" s="7" t="s">
        <v>60</v>
      </c>
      <c r="C25" s="4" t="s">
        <v>50</v>
      </c>
      <c r="D25" s="5">
        <v>15</v>
      </c>
      <c r="E25" s="5">
        <v>2329680</v>
      </c>
      <c r="F25" s="63"/>
      <c r="G25" s="47">
        <f t="shared" si="0"/>
        <v>34945200</v>
      </c>
      <c r="H25" s="107"/>
      <c r="I25" s="39"/>
      <c r="J25" s="79"/>
      <c r="K25" s="46">
        <f t="shared" si="5"/>
        <v>15</v>
      </c>
      <c r="L25" s="46"/>
      <c r="M25" s="46"/>
      <c r="N25" s="46"/>
      <c r="O25" s="46"/>
      <c r="P25" s="46"/>
      <c r="Q25" s="46"/>
      <c r="R25" s="46"/>
      <c r="S25" s="46"/>
      <c r="T25" s="80"/>
      <c r="U25" s="43"/>
      <c r="V25" s="43"/>
      <c r="W25" s="43"/>
      <c r="X25" s="42"/>
      <c r="Y25" s="21">
        <v>27103753.384799998</v>
      </c>
      <c r="Z25" s="20">
        <v>11.63411</v>
      </c>
      <c r="AA25" s="23">
        <f t="shared" si="6"/>
        <v>3.3658900000000003</v>
      </c>
      <c r="AB25" s="22">
        <f t="shared" si="7"/>
        <v>1.2893122035119147</v>
      </c>
      <c r="AD25" s="86"/>
    </row>
    <row r="26" spans="1:30" s="22" customFormat="1" ht="20.25" customHeight="1">
      <c r="A26" s="33" t="s">
        <v>61</v>
      </c>
      <c r="B26" s="7" t="s">
        <v>62</v>
      </c>
      <c r="C26" s="4" t="s">
        <v>50</v>
      </c>
      <c r="D26" s="5">
        <v>3</v>
      </c>
      <c r="E26" s="5">
        <v>2200000</v>
      </c>
      <c r="F26" s="63"/>
      <c r="G26" s="47">
        <f t="shared" si="0"/>
        <v>6600000</v>
      </c>
      <c r="H26" s="107"/>
      <c r="I26" s="39"/>
      <c r="J26" s="79"/>
      <c r="K26" s="46">
        <f t="shared" si="5"/>
        <v>3</v>
      </c>
      <c r="L26" s="46"/>
      <c r="M26" s="46"/>
      <c r="N26" s="46"/>
      <c r="O26" s="46"/>
      <c r="P26" s="46"/>
      <c r="Q26" s="46"/>
      <c r="R26" s="46"/>
      <c r="S26" s="46"/>
      <c r="T26" s="80"/>
      <c r="U26" s="43"/>
      <c r="V26" s="43"/>
      <c r="W26" s="43"/>
      <c r="X26" s="42"/>
      <c r="Y26" s="21">
        <v>3286800</v>
      </c>
      <c r="Z26" s="20">
        <v>1.494</v>
      </c>
      <c r="AA26" s="23">
        <f t="shared" si="6"/>
        <v>1.506</v>
      </c>
      <c r="AB26" s="22">
        <f t="shared" si="7"/>
        <v>2.0080321285140563</v>
      </c>
      <c r="AD26" s="86"/>
    </row>
    <row r="27" spans="1:30" ht="15.75" customHeight="1">
      <c r="A27" s="31"/>
      <c r="B27" s="90" t="s">
        <v>290</v>
      </c>
      <c r="C27" s="88"/>
      <c r="D27" s="89"/>
      <c r="E27" s="89"/>
      <c r="F27" s="89"/>
      <c r="G27" s="101"/>
      <c r="H27" s="104"/>
      <c r="I27" s="105"/>
      <c r="J27" s="79"/>
      <c r="K27" s="46"/>
      <c r="L27" s="46"/>
      <c r="M27" s="46"/>
      <c r="N27" s="46"/>
      <c r="O27" s="46"/>
      <c r="P27" s="46"/>
      <c r="Q27" s="46"/>
      <c r="R27" s="46"/>
      <c r="S27" s="46"/>
      <c r="T27" s="80"/>
      <c r="U27" s="43"/>
      <c r="V27" s="43"/>
      <c r="W27" s="43"/>
      <c r="X27" s="16"/>
      <c r="Y27" s="3"/>
    </row>
    <row r="28" spans="1:30" ht="27.75" customHeight="1">
      <c r="A28" s="31" t="s">
        <v>63</v>
      </c>
      <c r="B28" s="7" t="s">
        <v>64</v>
      </c>
      <c r="C28" s="4" t="s">
        <v>45</v>
      </c>
      <c r="D28" s="5">
        <v>150</v>
      </c>
      <c r="E28" s="5">
        <f>20000*6</f>
        <v>120000</v>
      </c>
      <c r="F28" s="63"/>
      <c r="G28" s="45">
        <f t="shared" si="0"/>
        <v>18000000</v>
      </c>
      <c r="H28" s="106"/>
      <c r="I28" s="32"/>
      <c r="J28" s="79"/>
      <c r="K28" s="46"/>
      <c r="L28" s="46"/>
      <c r="M28" s="46">
        <f>+D28</f>
        <v>150</v>
      </c>
      <c r="N28" s="46"/>
      <c r="O28" s="46"/>
      <c r="P28" s="46"/>
      <c r="Q28" s="46"/>
      <c r="R28" s="46"/>
      <c r="S28" s="46"/>
      <c r="T28" s="80"/>
      <c r="U28" s="43"/>
      <c r="V28" s="43"/>
      <c r="W28" s="43"/>
      <c r="X28" s="16"/>
      <c r="Y28" s="3">
        <v>17472000</v>
      </c>
      <c r="AD28" s="86"/>
    </row>
    <row r="29" spans="1:30" ht="28.5" customHeight="1">
      <c r="A29" s="31" t="s">
        <v>65</v>
      </c>
      <c r="B29" s="7" t="s">
        <v>66</v>
      </c>
      <c r="C29" s="4" t="s">
        <v>45</v>
      </c>
      <c r="D29" s="5">
        <v>410</v>
      </c>
      <c r="E29" s="5">
        <f>6*28000</f>
        <v>168000</v>
      </c>
      <c r="F29" s="63"/>
      <c r="G29" s="45">
        <f t="shared" si="0"/>
        <v>68880000</v>
      </c>
      <c r="H29" s="106"/>
      <c r="I29" s="32"/>
      <c r="J29" s="79"/>
      <c r="K29" s="46"/>
      <c r="L29" s="46"/>
      <c r="M29" s="46">
        <f t="shared" ref="M29:M33" si="8">+D29</f>
        <v>410</v>
      </c>
      <c r="N29" s="46"/>
      <c r="O29" s="46"/>
      <c r="P29" s="46"/>
      <c r="Q29" s="46"/>
      <c r="R29" s="46"/>
      <c r="S29" s="46"/>
      <c r="T29" s="80"/>
      <c r="U29" s="43"/>
      <c r="V29" s="43"/>
      <c r="W29" s="43"/>
      <c r="X29" s="16"/>
      <c r="Y29" s="3">
        <v>67590600</v>
      </c>
      <c r="AD29" s="86"/>
    </row>
    <row r="30" spans="1:30" ht="35.25" customHeight="1">
      <c r="A30" s="31" t="s">
        <v>67</v>
      </c>
      <c r="B30" s="7" t="s">
        <v>68</v>
      </c>
      <c r="C30" s="4" t="s">
        <v>45</v>
      </c>
      <c r="D30" s="5">
        <v>112</v>
      </c>
      <c r="E30" s="5">
        <f>6*35000</f>
        <v>210000</v>
      </c>
      <c r="F30" s="63"/>
      <c r="G30" s="45">
        <f t="shared" si="0"/>
        <v>23520000</v>
      </c>
      <c r="H30" s="106"/>
      <c r="I30" s="32"/>
      <c r="J30" s="79"/>
      <c r="K30" s="46"/>
      <c r="L30" s="46"/>
      <c r="M30" s="46">
        <f t="shared" si="8"/>
        <v>112</v>
      </c>
      <c r="N30" s="46"/>
      <c r="O30" s="46"/>
      <c r="P30" s="46"/>
      <c r="Q30" s="46"/>
      <c r="R30" s="46"/>
      <c r="S30" s="46"/>
      <c r="T30" s="80"/>
      <c r="U30" s="43"/>
      <c r="V30" s="43"/>
      <c r="W30" s="43"/>
      <c r="X30" s="16"/>
      <c r="Y30" s="3">
        <v>22711500</v>
      </c>
      <c r="AD30" s="86"/>
    </row>
    <row r="31" spans="1:30" ht="27.75" customHeight="1">
      <c r="A31" s="31" t="s">
        <v>69</v>
      </c>
      <c r="B31" s="7" t="s">
        <v>70</v>
      </c>
      <c r="C31" s="4" t="s">
        <v>50</v>
      </c>
      <c r="D31" s="5">
        <v>123</v>
      </c>
      <c r="E31" s="5">
        <v>245000</v>
      </c>
      <c r="F31" s="63"/>
      <c r="G31" s="45">
        <f t="shared" si="0"/>
        <v>30135000</v>
      </c>
      <c r="H31" s="106"/>
      <c r="I31" s="32"/>
      <c r="J31" s="79"/>
      <c r="K31" s="46"/>
      <c r="L31" s="46"/>
      <c r="M31" s="46">
        <f t="shared" si="8"/>
        <v>123</v>
      </c>
      <c r="N31" s="46"/>
      <c r="O31" s="46"/>
      <c r="P31" s="46"/>
      <c r="Q31" s="46"/>
      <c r="R31" s="46"/>
      <c r="S31" s="46"/>
      <c r="T31" s="80"/>
      <c r="U31" s="43"/>
      <c r="V31" s="43"/>
      <c r="W31" s="43"/>
      <c r="X31" s="16"/>
      <c r="Y31" s="3">
        <v>29192730</v>
      </c>
      <c r="AD31" s="86"/>
    </row>
    <row r="32" spans="1:30" ht="15.75" customHeight="1">
      <c r="A32" s="31"/>
      <c r="B32" s="90" t="s">
        <v>291</v>
      </c>
      <c r="C32" s="88"/>
      <c r="D32" s="89"/>
      <c r="E32" s="89"/>
      <c r="F32" s="89"/>
      <c r="G32" s="101"/>
      <c r="H32" s="104"/>
      <c r="I32" s="105"/>
      <c r="J32" s="79"/>
      <c r="K32" s="46"/>
      <c r="L32" s="46"/>
      <c r="M32" s="46"/>
      <c r="N32" s="46"/>
      <c r="O32" s="46"/>
      <c r="P32" s="46"/>
      <c r="Q32" s="46"/>
      <c r="R32" s="46"/>
      <c r="S32" s="46"/>
      <c r="T32" s="80"/>
      <c r="U32" s="43"/>
      <c r="V32" s="43"/>
      <c r="W32" s="43"/>
      <c r="X32" s="16"/>
      <c r="Y32" s="3"/>
    </row>
    <row r="33" spans="1:30" ht="44.25" customHeight="1">
      <c r="A33" s="31" t="s">
        <v>71</v>
      </c>
      <c r="B33" s="7" t="s">
        <v>72</v>
      </c>
      <c r="C33" s="4" t="s">
        <v>73</v>
      </c>
      <c r="D33" s="5">
        <v>24</v>
      </c>
      <c r="E33" s="5">
        <v>117000</v>
      </c>
      <c r="F33" s="63"/>
      <c r="G33" s="45">
        <f t="shared" si="0"/>
        <v>2808000</v>
      </c>
      <c r="H33" s="106"/>
      <c r="I33" s="32"/>
      <c r="J33" s="79"/>
      <c r="K33" s="46"/>
      <c r="L33" s="46"/>
      <c r="M33" s="46">
        <f t="shared" si="8"/>
        <v>24</v>
      </c>
      <c r="N33" s="46"/>
      <c r="O33" s="46"/>
      <c r="P33" s="46"/>
      <c r="Q33" s="46"/>
      <c r="R33" s="46"/>
      <c r="S33" s="46"/>
      <c r="T33" s="80"/>
      <c r="U33" s="43"/>
      <c r="V33" s="43"/>
      <c r="W33" s="43"/>
      <c r="X33" s="16"/>
      <c r="Y33" s="3">
        <v>1938000</v>
      </c>
      <c r="AD33" s="86"/>
    </row>
    <row r="34" spans="1:30" ht="15.75" customHeight="1">
      <c r="A34" s="31"/>
      <c r="B34" s="90" t="s">
        <v>292</v>
      </c>
      <c r="C34" s="88"/>
      <c r="D34" s="89"/>
      <c r="E34" s="89"/>
      <c r="F34" s="89"/>
      <c r="G34" s="101"/>
      <c r="H34" s="104"/>
      <c r="I34" s="105"/>
      <c r="J34" s="79"/>
      <c r="K34" s="46"/>
      <c r="L34" s="46"/>
      <c r="M34" s="46"/>
      <c r="N34" s="46"/>
      <c r="O34" s="46"/>
      <c r="P34" s="46"/>
      <c r="Q34" s="46"/>
      <c r="R34" s="46"/>
      <c r="S34" s="46"/>
      <c r="T34" s="80"/>
      <c r="U34" s="43"/>
      <c r="V34" s="43"/>
      <c r="W34" s="43"/>
      <c r="X34" s="16"/>
      <c r="Y34" s="3"/>
    </row>
    <row r="35" spans="1:30" ht="20.25" customHeight="1">
      <c r="A35" s="31" t="s">
        <v>75</v>
      </c>
      <c r="B35" s="7" t="s">
        <v>76</v>
      </c>
      <c r="C35" s="4" t="s">
        <v>77</v>
      </c>
      <c r="D35" s="5">
        <v>784</v>
      </c>
      <c r="E35" s="5">
        <v>48000</v>
      </c>
      <c r="F35" s="63"/>
      <c r="G35" s="45">
        <f t="shared" ref="G35:G43" si="9">+E35*D35</f>
        <v>37632000</v>
      </c>
      <c r="H35" s="106"/>
      <c r="I35" s="32"/>
      <c r="J35" s="79"/>
      <c r="K35" s="46"/>
      <c r="L35" s="46">
        <f>+$D$35/8</f>
        <v>98</v>
      </c>
      <c r="M35" s="46">
        <f>+$D$35/8</f>
        <v>98</v>
      </c>
      <c r="N35" s="46">
        <f t="shared" ref="N35:S35" si="10">+$D$35/8</f>
        <v>98</v>
      </c>
      <c r="O35" s="46">
        <f t="shared" si="10"/>
        <v>98</v>
      </c>
      <c r="P35" s="46">
        <f t="shared" si="10"/>
        <v>98</v>
      </c>
      <c r="Q35" s="46">
        <f t="shared" si="10"/>
        <v>98</v>
      </c>
      <c r="R35" s="46">
        <f t="shared" si="10"/>
        <v>98</v>
      </c>
      <c r="S35" s="46">
        <f t="shared" si="10"/>
        <v>98</v>
      </c>
      <c r="T35" s="80"/>
      <c r="U35" s="43"/>
      <c r="V35" s="43"/>
      <c r="W35" s="43"/>
      <c r="X35" s="43"/>
      <c r="Y35" s="3">
        <v>37335850.471177951</v>
      </c>
      <c r="AD35" s="86"/>
    </row>
    <row r="36" spans="1:30" ht="16.5" customHeight="1">
      <c r="A36" s="31" t="s">
        <v>78</v>
      </c>
      <c r="B36" s="7" t="s">
        <v>79</v>
      </c>
      <c r="C36" s="4" t="s">
        <v>77</v>
      </c>
      <c r="D36" s="5">
        <v>300</v>
      </c>
      <c r="E36" s="5">
        <v>55000</v>
      </c>
      <c r="F36" s="63"/>
      <c r="G36" s="45">
        <f t="shared" si="9"/>
        <v>16500000</v>
      </c>
      <c r="H36" s="106"/>
      <c r="I36" s="32"/>
      <c r="J36" s="79">
        <f>+$D$36/5</f>
        <v>60</v>
      </c>
      <c r="K36" s="46"/>
      <c r="L36" s="46">
        <f>+$D$36/6</f>
        <v>50</v>
      </c>
      <c r="M36" s="46">
        <f t="shared" ref="M36:O36" si="11">+$D$36/6</f>
        <v>50</v>
      </c>
      <c r="N36" s="46">
        <f t="shared" si="11"/>
        <v>50</v>
      </c>
      <c r="O36" s="46">
        <f t="shared" si="11"/>
        <v>50</v>
      </c>
      <c r="P36" s="46">
        <f>+D36-J36-L36-M36-N36-O36</f>
        <v>40</v>
      </c>
      <c r="Q36" s="46"/>
      <c r="R36" s="46"/>
      <c r="S36" s="46"/>
      <c r="T36" s="80"/>
      <c r="U36" s="43"/>
      <c r="V36" s="43"/>
      <c r="W36" s="43"/>
      <c r="X36" s="16"/>
      <c r="Y36" s="3">
        <v>16437564.451000005</v>
      </c>
      <c r="AD36" s="86"/>
    </row>
    <row r="37" spans="1:30" ht="15.75" customHeight="1">
      <c r="A37" s="31"/>
      <c r="B37" s="90" t="s">
        <v>293</v>
      </c>
      <c r="C37" s="88"/>
      <c r="D37" s="89"/>
      <c r="E37" s="89"/>
      <c r="F37" s="89"/>
      <c r="G37" s="101"/>
      <c r="H37" s="104"/>
      <c r="I37" s="105"/>
      <c r="J37" s="79"/>
      <c r="K37" s="46"/>
      <c r="L37" s="46"/>
      <c r="M37" s="46"/>
      <c r="N37" s="46"/>
      <c r="O37" s="46"/>
      <c r="P37" s="46"/>
      <c r="Q37" s="46"/>
      <c r="R37" s="46"/>
      <c r="S37" s="46"/>
      <c r="T37" s="80"/>
      <c r="U37" s="43"/>
      <c r="V37" s="43"/>
      <c r="W37" s="43"/>
      <c r="X37" s="16"/>
      <c r="Y37" s="3"/>
    </row>
    <row r="38" spans="1:30" ht="27.75" customHeight="1">
      <c r="A38" s="31" t="s">
        <v>80</v>
      </c>
      <c r="B38" s="7" t="s">
        <v>294</v>
      </c>
      <c r="C38" s="4" t="s">
        <v>77</v>
      </c>
      <c r="D38" s="5">
        <v>435</v>
      </c>
      <c r="E38" s="5">
        <v>61000</v>
      </c>
      <c r="F38" s="63"/>
      <c r="G38" s="45">
        <f t="shared" si="9"/>
        <v>26535000</v>
      </c>
      <c r="H38" s="106"/>
      <c r="I38" s="32"/>
      <c r="J38" s="79">
        <f>+$D$38/5</f>
        <v>87</v>
      </c>
      <c r="K38" s="46"/>
      <c r="L38" s="46">
        <f>+$D$38/6</f>
        <v>72.5</v>
      </c>
      <c r="M38" s="46">
        <f t="shared" ref="M38:O38" si="12">+$D$38/6</f>
        <v>72.5</v>
      </c>
      <c r="N38" s="46">
        <f t="shared" si="12"/>
        <v>72.5</v>
      </c>
      <c r="O38" s="46">
        <f t="shared" si="12"/>
        <v>72.5</v>
      </c>
      <c r="P38" s="46">
        <f>+D38-J38-L38-M38-N38-O38</f>
        <v>58</v>
      </c>
      <c r="Q38" s="46"/>
      <c r="R38" s="46"/>
      <c r="S38" s="46"/>
      <c r="T38" s="80"/>
      <c r="U38" s="43"/>
      <c r="V38" s="43"/>
      <c r="W38" s="43"/>
      <c r="X38" s="16"/>
      <c r="Y38" s="3">
        <v>25736688.486000028</v>
      </c>
      <c r="AD38" s="86"/>
    </row>
    <row r="39" spans="1:30" ht="27.75" customHeight="1">
      <c r="A39" s="31" t="s">
        <v>82</v>
      </c>
      <c r="B39" s="7" t="s">
        <v>295</v>
      </c>
      <c r="C39" s="4" t="s">
        <v>77</v>
      </c>
      <c r="D39" s="5">
        <v>135.6</v>
      </c>
      <c r="E39" s="5">
        <v>61000</v>
      </c>
      <c r="F39" s="63"/>
      <c r="G39" s="45">
        <f>+E39*D39</f>
        <v>8271600</v>
      </c>
      <c r="H39" s="106"/>
      <c r="I39" s="32"/>
      <c r="J39" s="79"/>
      <c r="K39" s="46"/>
      <c r="L39" s="46">
        <f>+D39</f>
        <v>135.6</v>
      </c>
      <c r="M39" s="46"/>
      <c r="N39" s="46"/>
      <c r="O39" s="46"/>
      <c r="P39" s="46"/>
      <c r="Q39" s="46"/>
      <c r="R39" s="46"/>
      <c r="S39" s="46"/>
      <c r="T39" s="80"/>
      <c r="U39" s="43"/>
      <c r="V39" s="43"/>
      <c r="W39" s="43"/>
      <c r="X39" s="16"/>
      <c r="Y39" s="3">
        <v>8271600</v>
      </c>
      <c r="AD39" s="86"/>
    </row>
    <row r="40" spans="1:30" ht="15.75" customHeight="1">
      <c r="A40" s="31"/>
      <c r="B40" s="90" t="s">
        <v>296</v>
      </c>
      <c r="C40" s="88"/>
      <c r="D40" s="89"/>
      <c r="E40" s="89"/>
      <c r="F40" s="89"/>
      <c r="G40" s="101"/>
      <c r="H40" s="104"/>
      <c r="I40" s="105"/>
      <c r="J40" s="79"/>
      <c r="K40" s="46"/>
      <c r="L40" s="46"/>
      <c r="M40" s="46"/>
      <c r="N40" s="46"/>
      <c r="O40" s="46"/>
      <c r="P40" s="46"/>
      <c r="Q40" s="46"/>
      <c r="R40" s="46"/>
      <c r="S40" s="46"/>
      <c r="T40" s="80"/>
      <c r="U40" s="43"/>
      <c r="V40" s="43"/>
      <c r="W40" s="43"/>
      <c r="X40" s="16"/>
      <c r="Y40" s="3"/>
    </row>
    <row r="41" spans="1:30" ht="19.5" customHeight="1">
      <c r="A41" s="31" t="s">
        <v>84</v>
      </c>
      <c r="B41" s="7" t="s">
        <v>297</v>
      </c>
      <c r="C41" s="4" t="s">
        <v>77</v>
      </c>
      <c r="D41" s="5">
        <v>3270</v>
      </c>
      <c r="E41" s="5">
        <v>30000</v>
      </c>
      <c r="F41" s="63"/>
      <c r="G41" s="45">
        <f t="shared" si="9"/>
        <v>98100000</v>
      </c>
      <c r="H41" s="106"/>
      <c r="I41" s="32"/>
      <c r="J41" s="79">
        <f>+$D$41/4</f>
        <v>817.5</v>
      </c>
      <c r="K41" s="46">
        <f>+$D$41/4</f>
        <v>817.5</v>
      </c>
      <c r="L41" s="46"/>
      <c r="M41" s="46"/>
      <c r="N41" s="46">
        <f t="shared" ref="N41:O41" si="13">+$D$41/4</f>
        <v>817.5</v>
      </c>
      <c r="O41" s="46">
        <f t="shared" si="13"/>
        <v>817.5</v>
      </c>
      <c r="P41" s="46"/>
      <c r="Q41" s="46"/>
      <c r="R41" s="46"/>
      <c r="S41" s="46"/>
      <c r="T41" s="80"/>
      <c r="U41" s="43"/>
      <c r="V41" s="43"/>
      <c r="W41" s="43"/>
      <c r="X41" s="16"/>
      <c r="Y41" s="3">
        <v>97759560</v>
      </c>
      <c r="AD41" s="86"/>
    </row>
    <row r="42" spans="1:30" ht="15.75" customHeight="1">
      <c r="A42" s="31"/>
      <c r="B42" s="90" t="s">
        <v>298</v>
      </c>
      <c r="C42" s="88"/>
      <c r="D42" s="89"/>
      <c r="E42" s="89"/>
      <c r="F42" s="89"/>
      <c r="G42" s="101"/>
      <c r="H42" s="104"/>
      <c r="I42" s="105"/>
      <c r="J42" s="79"/>
      <c r="K42" s="46"/>
      <c r="L42" s="46"/>
      <c r="M42" s="46"/>
      <c r="N42" s="46"/>
      <c r="O42" s="46"/>
      <c r="P42" s="46"/>
      <c r="Q42" s="46"/>
      <c r="R42" s="46"/>
      <c r="S42" s="46"/>
      <c r="T42" s="80"/>
      <c r="U42" s="43"/>
      <c r="V42" s="43"/>
      <c r="W42" s="43"/>
      <c r="X42" s="16"/>
      <c r="Y42" s="3"/>
    </row>
    <row r="43" spans="1:30" ht="19.5" customHeight="1">
      <c r="A43" s="31" t="s">
        <v>86</v>
      </c>
      <c r="B43" s="7" t="s">
        <v>87</v>
      </c>
      <c r="C43" s="4" t="s">
        <v>36</v>
      </c>
      <c r="D43" s="5">
        <v>120000</v>
      </c>
      <c r="E43" s="5">
        <v>1200</v>
      </c>
      <c r="F43" s="63"/>
      <c r="G43" s="45">
        <f t="shared" si="9"/>
        <v>144000000</v>
      </c>
      <c r="H43" s="106"/>
      <c r="I43" s="32"/>
      <c r="J43" s="79"/>
      <c r="K43" s="46"/>
      <c r="L43" s="46"/>
      <c r="M43" s="46">
        <f>+$D$43/5</f>
        <v>24000</v>
      </c>
      <c r="N43" s="46">
        <f>+$D$43/5</f>
        <v>24000</v>
      </c>
      <c r="O43" s="46">
        <f>+$D$43/8</f>
        <v>15000</v>
      </c>
      <c r="P43" s="46">
        <v>12000</v>
      </c>
      <c r="Q43" s="46">
        <v>12000</v>
      </c>
      <c r="R43" s="46">
        <f t="shared" ref="R43:S43" si="14">+$D$43/8</f>
        <v>15000</v>
      </c>
      <c r="S43" s="46">
        <f t="shared" si="14"/>
        <v>15000</v>
      </c>
      <c r="T43" s="80">
        <f>+D43-M43-N43-O43-P43-Q43-R43-S43</f>
        <v>3000</v>
      </c>
      <c r="U43" s="43"/>
      <c r="V43" s="43"/>
      <c r="W43" s="43"/>
      <c r="X43" s="16"/>
      <c r="Y43" s="3">
        <v>143451000</v>
      </c>
      <c r="AD43" s="86"/>
    </row>
    <row r="44" spans="1:30" ht="15.75" customHeight="1">
      <c r="A44" s="31"/>
      <c r="B44" s="90" t="s">
        <v>299</v>
      </c>
      <c r="C44" s="88"/>
      <c r="D44" s="89"/>
      <c r="E44" s="89"/>
      <c r="F44" s="89"/>
      <c r="G44" s="101"/>
      <c r="H44" s="104"/>
      <c r="I44" s="105"/>
      <c r="J44" s="79"/>
      <c r="K44" s="46"/>
      <c r="L44" s="46"/>
      <c r="M44" s="46"/>
      <c r="N44" s="46"/>
      <c r="O44" s="46"/>
      <c r="P44" s="46"/>
      <c r="Q44" s="46"/>
      <c r="R44" s="46"/>
      <c r="S44" s="46"/>
      <c r="T44" s="80"/>
      <c r="U44" s="43"/>
      <c r="V44" s="43"/>
      <c r="W44" s="43"/>
      <c r="X44" s="16"/>
      <c r="Y44" s="3"/>
    </row>
    <row r="45" spans="1:30" ht="19.5" customHeight="1">
      <c r="A45" s="31" t="s">
        <v>89</v>
      </c>
      <c r="B45" s="7" t="s">
        <v>300</v>
      </c>
      <c r="C45" s="4" t="s">
        <v>36</v>
      </c>
      <c r="D45" s="5">
        <v>12180</v>
      </c>
      <c r="E45" s="5">
        <v>30000</v>
      </c>
      <c r="F45" s="63"/>
      <c r="G45" s="45">
        <f>+E45*D45</f>
        <v>365400000</v>
      </c>
      <c r="H45" s="106"/>
      <c r="I45" s="32"/>
      <c r="J45" s="79">
        <v>300</v>
      </c>
      <c r="K45" s="46">
        <v>150</v>
      </c>
      <c r="L45" s="46">
        <v>150</v>
      </c>
      <c r="M45" s="46">
        <f>+($D$45-$J$45-$K$45-$L$45)/7</f>
        <v>1654.2857142857142</v>
      </c>
      <c r="N45" s="46">
        <f>+($D$45-$J$45-$K$45-$L$45)/7</f>
        <v>1654.2857142857142</v>
      </c>
      <c r="O45" s="46">
        <f>+($D$45-$J$45-$K$45-$L$45)/7*2</f>
        <v>3308.5714285714284</v>
      </c>
      <c r="P45" s="46">
        <f>+($D$45-$J$45-$K$45-$L$45)/7</f>
        <v>1654.2857142857142</v>
      </c>
      <c r="Q45" s="46">
        <v>1400</v>
      </c>
      <c r="R45" s="46">
        <f>+($D$45-$J$45-$K$45-$L$45)/7/2</f>
        <v>827.14285714285711</v>
      </c>
      <c r="S45" s="46">
        <f>+($D$45-$J$45-$K$45-$L$45)/7/2</f>
        <v>827.14285714285711</v>
      </c>
      <c r="T45" s="80">
        <f>+D45-J45-K45-L45-M45-N45-O45-P45-Q45-R45-S45</f>
        <v>254.28571428571558</v>
      </c>
      <c r="U45" s="43">
        <f>SUM(J45:T45)</f>
        <v>12180</v>
      </c>
      <c r="V45" s="43"/>
      <c r="W45" s="43"/>
      <c r="X45" s="16"/>
      <c r="Y45" s="3">
        <v>305186581.09666878</v>
      </c>
      <c r="AD45" s="86"/>
    </row>
    <row r="46" spans="1:30" ht="15.75" customHeight="1">
      <c r="A46" s="31"/>
      <c r="B46" s="90" t="s">
        <v>301</v>
      </c>
      <c r="C46" s="88"/>
      <c r="D46" s="89"/>
      <c r="E46" s="89"/>
      <c r="F46" s="89"/>
      <c r="G46" s="101"/>
      <c r="H46" s="104"/>
      <c r="I46" s="105"/>
      <c r="J46" s="79"/>
      <c r="K46" s="46"/>
      <c r="L46" s="46"/>
      <c r="M46" s="46"/>
      <c r="N46" s="46"/>
      <c r="O46" s="46"/>
      <c r="P46" s="46"/>
      <c r="Q46" s="46"/>
      <c r="R46" s="46"/>
      <c r="S46" s="46"/>
      <c r="T46" s="80"/>
      <c r="U46" s="43"/>
      <c r="V46" s="43"/>
      <c r="W46" s="43"/>
      <c r="X46" s="16"/>
      <c r="Y46" s="3"/>
    </row>
    <row r="47" spans="1:30" ht="66.75" customHeight="1">
      <c r="A47" s="31" t="s">
        <v>93</v>
      </c>
      <c r="B47" s="7" t="s">
        <v>302</v>
      </c>
      <c r="C47" s="4" t="s">
        <v>20</v>
      </c>
      <c r="D47" s="5">
        <f>ROUNDUP(+Hoja2!C2+Hoja2!C3+Hoja2!C7,0)</f>
        <v>1022</v>
      </c>
      <c r="E47" s="5">
        <f>373065+32725+16190</f>
        <v>421980</v>
      </c>
      <c r="F47" s="63"/>
      <c r="G47" s="45">
        <f>+E47*D47</f>
        <v>431263560</v>
      </c>
      <c r="H47" s="106"/>
      <c r="I47" s="32"/>
      <c r="J47" s="79">
        <f>+$D$47/3</f>
        <v>340.66666666666669</v>
      </c>
      <c r="K47" s="46">
        <f t="shared" ref="K47:L47" si="15">+$D$47/3</f>
        <v>340.66666666666669</v>
      </c>
      <c r="L47" s="46">
        <f t="shared" si="15"/>
        <v>340.66666666666669</v>
      </c>
      <c r="M47" s="46"/>
      <c r="N47" s="46"/>
      <c r="O47" s="46"/>
      <c r="P47" s="46"/>
      <c r="Q47" s="46"/>
      <c r="R47" s="46"/>
      <c r="S47" s="46"/>
      <c r="T47" s="80"/>
      <c r="U47" s="43">
        <f>SUM(J47:T47)</f>
        <v>1022</v>
      </c>
      <c r="V47" s="43"/>
      <c r="W47" s="43"/>
      <c r="X47" s="16"/>
      <c r="Y47" s="3">
        <v>1979201598.99</v>
      </c>
      <c r="AD47" s="86"/>
    </row>
    <row r="48" spans="1:30" ht="59.25" customHeight="1">
      <c r="A48" s="31" t="s">
        <v>95</v>
      </c>
      <c r="B48" s="7" t="s">
        <v>303</v>
      </c>
      <c r="C48" s="4" t="s">
        <v>20</v>
      </c>
      <c r="D48" s="5">
        <f>ROUNDUP(5305.246-D47,0)</f>
        <v>4284</v>
      </c>
      <c r="E48" s="5">
        <f>373065+32725+10155</f>
        <v>415945</v>
      </c>
      <c r="F48" s="63"/>
      <c r="G48" s="45">
        <f>+E48*D48</f>
        <v>1781908380</v>
      </c>
      <c r="H48" s="106"/>
      <c r="I48" s="32"/>
      <c r="J48" s="79"/>
      <c r="K48" s="46">
        <f>+$D$48/6</f>
        <v>714</v>
      </c>
      <c r="L48" s="46">
        <f t="shared" ref="L48:P48" si="16">+$D$48/6</f>
        <v>714</v>
      </c>
      <c r="M48" s="46">
        <f t="shared" si="16"/>
        <v>714</v>
      </c>
      <c r="N48" s="46">
        <f t="shared" si="16"/>
        <v>714</v>
      </c>
      <c r="O48" s="46">
        <f t="shared" si="16"/>
        <v>714</v>
      </c>
      <c r="P48" s="46">
        <f t="shared" si="16"/>
        <v>714</v>
      </c>
      <c r="Q48" s="46"/>
      <c r="R48" s="46"/>
      <c r="S48" s="46"/>
      <c r="T48" s="80"/>
      <c r="U48" s="43">
        <f>SUM(J48:T48)</f>
        <v>4284</v>
      </c>
      <c r="V48" s="43"/>
      <c r="W48" s="43"/>
      <c r="X48" s="16"/>
      <c r="Y48" s="3"/>
      <c r="AD48" s="86"/>
    </row>
    <row r="49" spans="1:30" ht="15.75" customHeight="1">
      <c r="A49" s="31"/>
      <c r="B49" s="90" t="s">
        <v>304</v>
      </c>
      <c r="C49" s="88"/>
      <c r="D49" s="89"/>
      <c r="E49" s="89"/>
      <c r="F49" s="89"/>
      <c r="G49" s="101"/>
      <c r="H49" s="104"/>
      <c r="I49" s="105"/>
      <c r="J49" s="79"/>
      <c r="K49" s="46"/>
      <c r="L49" s="46"/>
      <c r="M49" s="46"/>
      <c r="N49" s="46"/>
      <c r="O49" s="46"/>
      <c r="P49" s="46"/>
      <c r="Q49" s="46"/>
      <c r="R49" s="46"/>
      <c r="S49" s="46"/>
      <c r="T49" s="80"/>
      <c r="U49" s="43"/>
      <c r="V49" s="43"/>
      <c r="W49" s="43"/>
      <c r="X49" s="16"/>
      <c r="Y49" s="3"/>
    </row>
    <row r="50" spans="1:30" ht="40.5" customHeight="1">
      <c r="A50" s="31" t="s">
        <v>98</v>
      </c>
      <c r="B50" s="7" t="s">
        <v>99</v>
      </c>
      <c r="C50" s="4" t="s">
        <v>50</v>
      </c>
      <c r="D50" s="5">
        <v>35</v>
      </c>
      <c r="E50" s="5">
        <v>860000</v>
      </c>
      <c r="F50" s="63"/>
      <c r="G50" s="45">
        <f>+E50*D50</f>
        <v>30100000</v>
      </c>
      <c r="H50" s="106"/>
      <c r="I50" s="32"/>
      <c r="J50" s="79"/>
      <c r="K50" s="46"/>
      <c r="L50" s="46"/>
      <c r="M50" s="46"/>
      <c r="N50" s="46">
        <f>+D50</f>
        <v>35</v>
      </c>
      <c r="O50" s="46"/>
      <c r="P50" s="46"/>
      <c r="Q50" s="46"/>
      <c r="R50" s="46"/>
      <c r="S50" s="46"/>
      <c r="T50" s="80"/>
      <c r="U50" s="43"/>
      <c r="V50" s="43"/>
      <c r="W50" s="43"/>
      <c r="X50" s="16"/>
      <c r="Y50" s="3">
        <v>44352000</v>
      </c>
      <c r="AD50" s="86"/>
    </row>
    <row r="51" spans="1:30" ht="15.75" customHeight="1">
      <c r="A51" s="31"/>
      <c r="B51" s="90" t="s">
        <v>305</v>
      </c>
      <c r="C51" s="88"/>
      <c r="D51" s="89"/>
      <c r="E51" s="89"/>
      <c r="F51" s="89"/>
      <c r="G51" s="101"/>
      <c r="H51" s="104"/>
      <c r="I51" s="105"/>
      <c r="J51" s="79"/>
      <c r="K51" s="46"/>
      <c r="L51" s="46"/>
      <c r="M51" s="46"/>
      <c r="N51" s="46"/>
      <c r="O51" s="46"/>
      <c r="P51" s="46"/>
      <c r="Q51" s="46"/>
      <c r="R51" s="46"/>
      <c r="S51" s="46"/>
      <c r="T51" s="80"/>
      <c r="U51" s="43"/>
      <c r="V51" s="43"/>
      <c r="W51" s="43"/>
      <c r="X51" s="16"/>
      <c r="Y51" s="3"/>
    </row>
    <row r="52" spans="1:30" ht="24" customHeight="1">
      <c r="A52" s="31" t="s">
        <v>100</v>
      </c>
      <c r="B52" s="7" t="s">
        <v>101</v>
      </c>
      <c r="C52" s="4" t="s">
        <v>50</v>
      </c>
      <c r="D52" s="5">
        <v>58</v>
      </c>
      <c r="E52" s="5">
        <v>470000</v>
      </c>
      <c r="F52" s="63"/>
      <c r="G52" s="45">
        <f>+E52*D52</f>
        <v>27260000</v>
      </c>
      <c r="H52" s="106"/>
      <c r="I52" s="32"/>
      <c r="J52" s="79"/>
      <c r="K52" s="46"/>
      <c r="L52" s="46"/>
      <c r="M52" s="46"/>
      <c r="N52" s="46">
        <f>+D52</f>
        <v>58</v>
      </c>
      <c r="O52" s="46"/>
      <c r="P52" s="46"/>
      <c r="Q52" s="46"/>
      <c r="R52" s="46"/>
      <c r="S52" s="46"/>
      <c r="T52" s="80"/>
      <c r="U52" s="43"/>
      <c r="V52" s="43"/>
      <c r="W52" s="43"/>
      <c r="X52" s="16"/>
      <c r="Y52" s="3">
        <v>27027000</v>
      </c>
      <c r="AD52" s="86"/>
    </row>
    <row r="53" spans="1:30" ht="15.75" customHeight="1">
      <c r="A53" s="31"/>
      <c r="B53" s="90" t="s">
        <v>306</v>
      </c>
      <c r="C53" s="88"/>
      <c r="D53" s="89"/>
      <c r="E53" s="89"/>
      <c r="F53" s="89"/>
      <c r="G53" s="101"/>
      <c r="H53" s="104"/>
      <c r="I53" s="105"/>
      <c r="J53" s="79"/>
      <c r="K53" s="46"/>
      <c r="L53" s="46"/>
      <c r="M53" s="46"/>
      <c r="N53" s="46"/>
      <c r="O53" s="46"/>
      <c r="P53" s="46"/>
      <c r="Q53" s="46"/>
      <c r="R53" s="46"/>
      <c r="S53" s="46"/>
      <c r="T53" s="80"/>
      <c r="U53" s="43"/>
      <c r="V53" s="43"/>
      <c r="W53" s="43"/>
      <c r="X53" s="16"/>
      <c r="Y53" s="3"/>
    </row>
    <row r="54" spans="1:30" ht="18.75" customHeight="1">
      <c r="A54" s="31" t="s">
        <v>103</v>
      </c>
      <c r="B54" s="7" t="s">
        <v>104</v>
      </c>
      <c r="C54" s="4" t="s">
        <v>39</v>
      </c>
      <c r="D54" s="5">
        <v>950</v>
      </c>
      <c r="E54" s="5">
        <v>2580</v>
      </c>
      <c r="F54" s="63"/>
      <c r="G54" s="45">
        <f t="shared" ref="G54:G61" si="17">+E54*D54</f>
        <v>2451000</v>
      </c>
      <c r="H54" s="106"/>
      <c r="I54" s="32"/>
      <c r="J54" s="79">
        <f>+D54</f>
        <v>950</v>
      </c>
      <c r="K54" s="46"/>
      <c r="L54" s="46"/>
      <c r="M54" s="46"/>
      <c r="N54" s="46"/>
      <c r="O54" s="46"/>
      <c r="P54" s="46"/>
      <c r="Q54" s="46"/>
      <c r="R54" s="46"/>
      <c r="S54" s="46"/>
      <c r="T54" s="80"/>
      <c r="U54" s="43"/>
      <c r="V54" s="43"/>
      <c r="W54" s="43"/>
      <c r="X54" s="16"/>
      <c r="Y54" s="3">
        <v>4556160</v>
      </c>
      <c r="AD54" s="86"/>
    </row>
    <row r="55" spans="1:30" ht="30" customHeight="1">
      <c r="A55" s="31" t="s">
        <v>105</v>
      </c>
      <c r="B55" s="7" t="s">
        <v>106</v>
      </c>
      <c r="C55" s="4" t="s">
        <v>107</v>
      </c>
      <c r="D55" s="5">
        <v>10</v>
      </c>
      <c r="E55" s="5">
        <v>460000</v>
      </c>
      <c r="F55" s="63"/>
      <c r="G55" s="45">
        <f t="shared" si="17"/>
        <v>4600000</v>
      </c>
      <c r="H55" s="106"/>
      <c r="I55" s="32"/>
      <c r="J55" s="79">
        <f>+D55</f>
        <v>10</v>
      </c>
      <c r="K55" s="46"/>
      <c r="L55" s="46"/>
      <c r="M55" s="46"/>
      <c r="N55" s="46"/>
      <c r="O55" s="46"/>
      <c r="P55" s="46"/>
      <c r="Q55" s="46"/>
      <c r="R55" s="46"/>
      <c r="S55" s="46"/>
      <c r="T55" s="80"/>
      <c r="U55" s="43"/>
      <c r="V55" s="43"/>
      <c r="W55" s="43"/>
      <c r="X55" s="16"/>
      <c r="Y55" s="3"/>
      <c r="AD55" s="86"/>
    </row>
    <row r="56" spans="1:30" ht="26.25" customHeight="1">
      <c r="A56" s="31" t="s">
        <v>108</v>
      </c>
      <c r="B56" s="7" t="s">
        <v>109</v>
      </c>
      <c r="C56" s="4" t="s">
        <v>110</v>
      </c>
      <c r="D56" s="5">
        <v>25</v>
      </c>
      <c r="E56" s="5">
        <v>270000</v>
      </c>
      <c r="F56" s="63"/>
      <c r="G56" s="45">
        <f t="shared" si="17"/>
        <v>6750000</v>
      </c>
      <c r="H56" s="106"/>
      <c r="I56" s="32"/>
      <c r="J56" s="79"/>
      <c r="K56" s="46">
        <f>+D56</f>
        <v>25</v>
      </c>
      <c r="L56" s="46"/>
      <c r="M56" s="46"/>
      <c r="N56" s="46"/>
      <c r="O56" s="46"/>
      <c r="P56" s="46"/>
      <c r="Q56" s="46"/>
      <c r="R56" s="46"/>
      <c r="S56" s="46"/>
      <c r="T56" s="80"/>
      <c r="U56" s="43"/>
      <c r="V56" s="43"/>
      <c r="W56" s="43"/>
      <c r="X56" s="16"/>
      <c r="Y56" s="3">
        <v>5886000</v>
      </c>
      <c r="AD56" s="86"/>
    </row>
    <row r="57" spans="1:30" ht="15.75" customHeight="1">
      <c r="A57" s="31"/>
      <c r="B57" s="90" t="s">
        <v>307</v>
      </c>
      <c r="C57" s="88"/>
      <c r="D57" s="89"/>
      <c r="E57" s="89"/>
      <c r="F57" s="89"/>
      <c r="G57" s="101"/>
      <c r="H57" s="104"/>
      <c r="I57" s="105"/>
      <c r="J57" s="79"/>
      <c r="K57" s="46"/>
      <c r="L57" s="46"/>
      <c r="M57" s="46"/>
      <c r="N57" s="46"/>
      <c r="O57" s="46"/>
      <c r="P57" s="46"/>
      <c r="Q57" s="46"/>
      <c r="R57" s="46"/>
      <c r="S57" s="46"/>
      <c r="T57" s="80"/>
      <c r="U57" s="43"/>
      <c r="V57" s="43"/>
      <c r="W57" s="43"/>
      <c r="X57" s="16"/>
      <c r="Y57" s="3"/>
    </row>
    <row r="58" spans="1:30" ht="23.25" customHeight="1">
      <c r="A58" s="31" t="s">
        <v>111</v>
      </c>
      <c r="B58" s="7" t="s">
        <v>112</v>
      </c>
      <c r="C58" s="4" t="s">
        <v>50</v>
      </c>
      <c r="D58" s="5">
        <v>10120</v>
      </c>
      <c r="E58" s="5">
        <v>7680</v>
      </c>
      <c r="F58" s="63"/>
      <c r="G58" s="45">
        <f t="shared" si="17"/>
        <v>77721600</v>
      </c>
      <c r="H58" s="106"/>
      <c r="I58" s="32"/>
      <c r="J58" s="79"/>
      <c r="K58" s="46">
        <f>+D58</f>
        <v>10120</v>
      </c>
      <c r="L58" s="46"/>
      <c r="M58" s="46"/>
      <c r="N58" s="46"/>
      <c r="O58" s="46"/>
      <c r="P58" s="46"/>
      <c r="Q58" s="46"/>
      <c r="R58" s="46"/>
      <c r="S58" s="46"/>
      <c r="T58" s="80"/>
      <c r="U58" s="43"/>
      <c r="V58" s="43"/>
      <c r="W58" s="43"/>
      <c r="X58" s="16"/>
      <c r="Y58" s="3">
        <v>45465000</v>
      </c>
      <c r="AD58" s="86"/>
    </row>
    <row r="59" spans="1:30" ht="15.75" customHeight="1">
      <c r="A59" s="31"/>
      <c r="B59" s="90" t="s">
        <v>308</v>
      </c>
      <c r="C59" s="88"/>
      <c r="D59" s="89"/>
      <c r="E59" s="89"/>
      <c r="F59" s="89"/>
      <c r="G59" s="101"/>
      <c r="H59" s="104"/>
      <c r="I59" s="105"/>
      <c r="J59" s="79"/>
      <c r="K59" s="46"/>
      <c r="L59" s="46"/>
      <c r="M59" s="46"/>
      <c r="N59" s="46"/>
      <c r="O59" s="46"/>
      <c r="P59" s="46"/>
      <c r="Q59" s="46"/>
      <c r="R59" s="46"/>
      <c r="S59" s="46"/>
      <c r="T59" s="80"/>
      <c r="U59" s="43"/>
      <c r="V59" s="43"/>
      <c r="W59" s="43"/>
      <c r="X59" s="16"/>
      <c r="Y59" s="3"/>
    </row>
    <row r="60" spans="1:30" ht="18.75" customHeight="1">
      <c r="A60" s="31" t="s">
        <v>113</v>
      </c>
      <c r="B60" s="7" t="s">
        <v>114</v>
      </c>
      <c r="C60" s="4" t="s">
        <v>50</v>
      </c>
      <c r="D60" s="5">
        <v>18</v>
      </c>
      <c r="E60" s="5">
        <v>312000</v>
      </c>
      <c r="F60" s="63"/>
      <c r="G60" s="45">
        <f t="shared" si="17"/>
        <v>5616000</v>
      </c>
      <c r="H60" s="106"/>
      <c r="I60" s="32"/>
      <c r="J60" s="79">
        <f>+D60</f>
        <v>18</v>
      </c>
      <c r="K60" s="46"/>
      <c r="L60" s="46"/>
      <c r="M60" s="46"/>
      <c r="N60" s="46"/>
      <c r="O60" s="46"/>
      <c r="P60" s="46"/>
      <c r="Q60" s="46"/>
      <c r="R60" s="46"/>
      <c r="S60" s="46"/>
      <c r="T60" s="80"/>
      <c r="U60" s="43"/>
      <c r="V60" s="43"/>
      <c r="W60" s="43"/>
      <c r="X60" s="16"/>
      <c r="Y60" s="3">
        <v>10088551.199999999</v>
      </c>
      <c r="AD60" s="86"/>
    </row>
    <row r="61" spans="1:30" ht="35.25" customHeight="1" thickBot="1">
      <c r="A61" s="34" t="s">
        <v>115</v>
      </c>
      <c r="B61" s="35" t="s">
        <v>116</v>
      </c>
      <c r="C61" s="36" t="s">
        <v>50</v>
      </c>
      <c r="D61" s="37">
        <f>90+50</f>
        <v>140</v>
      </c>
      <c r="E61" s="37">
        <f>6*59936</f>
        <v>359616</v>
      </c>
      <c r="F61" s="64"/>
      <c r="G61" s="102">
        <f t="shared" si="17"/>
        <v>50346240</v>
      </c>
      <c r="H61" s="108"/>
      <c r="I61" s="38"/>
      <c r="J61" s="82">
        <f>+D61</f>
        <v>140</v>
      </c>
      <c r="K61" s="83"/>
      <c r="L61" s="83"/>
      <c r="M61" s="83"/>
      <c r="N61" s="83"/>
      <c r="O61" s="83"/>
      <c r="P61" s="83"/>
      <c r="Q61" s="83"/>
      <c r="R61" s="83"/>
      <c r="S61" s="83"/>
      <c r="T61" s="84"/>
      <c r="U61" s="43"/>
      <c r="V61" s="43"/>
      <c r="W61" s="43"/>
      <c r="X61" s="16"/>
      <c r="Y61" s="3">
        <v>17045798.399999999</v>
      </c>
      <c r="AD61" s="86"/>
    </row>
    <row r="62" spans="1:30" s="17" customFormat="1" ht="13.5" thickBot="1">
      <c r="A62" s="97"/>
      <c r="B62" s="14"/>
      <c r="C62" s="13"/>
      <c r="D62" s="15"/>
      <c r="E62" s="15"/>
      <c r="F62" s="15"/>
      <c r="G62" s="16"/>
      <c r="H62" s="16"/>
      <c r="I62" s="98"/>
      <c r="J62" s="16"/>
      <c r="K62" s="16"/>
      <c r="L62" s="16"/>
      <c r="M62" s="16"/>
      <c r="N62" s="16"/>
      <c r="O62" s="16"/>
      <c r="P62" s="16"/>
      <c r="Q62" s="16"/>
      <c r="R62" s="16"/>
      <c r="S62" s="16"/>
      <c r="T62" s="16"/>
      <c r="U62" s="16"/>
      <c r="V62" s="16"/>
      <c r="W62" s="16"/>
      <c r="X62" s="16"/>
      <c r="Y62" s="15"/>
      <c r="AD62" s="87"/>
    </row>
    <row r="63" spans="1:30" s="22" customFormat="1" ht="13.5" thickBot="1">
      <c r="A63" s="99"/>
      <c r="B63" s="57" t="s">
        <v>117</v>
      </c>
      <c r="C63" s="58"/>
      <c r="D63" s="59"/>
      <c r="E63" s="60"/>
      <c r="F63" s="60"/>
      <c r="G63" s="61"/>
      <c r="H63" s="61"/>
      <c r="I63" s="61"/>
      <c r="J63" s="56"/>
      <c r="K63" s="56"/>
      <c r="L63" s="56"/>
      <c r="M63" s="56"/>
      <c r="N63" s="56"/>
      <c r="O63" s="56"/>
      <c r="P63" s="56"/>
      <c r="Q63" s="56"/>
      <c r="R63" s="56"/>
      <c r="S63" s="56"/>
      <c r="T63" s="56"/>
      <c r="U63" s="56"/>
      <c r="V63" s="56"/>
      <c r="W63" s="56"/>
      <c r="X63" s="56"/>
      <c r="Y63" s="55"/>
    </row>
    <row r="64" spans="1:30" s="22" customFormat="1" ht="13.5" thickBot="1">
      <c r="A64" s="100"/>
      <c r="B64" s="57" t="s">
        <v>118</v>
      </c>
      <c r="C64" s="58"/>
      <c r="D64" s="59"/>
      <c r="E64" s="60"/>
      <c r="F64" s="60"/>
      <c r="G64" s="61">
        <f>SUM(G9:G62)</f>
        <v>5606161422</v>
      </c>
      <c r="H64" s="61"/>
      <c r="I64" s="61"/>
      <c r="J64" s="56"/>
      <c r="K64" s="56"/>
      <c r="L64" s="56"/>
      <c r="M64" s="56"/>
      <c r="N64" s="56"/>
      <c r="O64" s="56"/>
      <c r="P64" s="56"/>
      <c r="Q64" s="56"/>
      <c r="R64" s="56"/>
      <c r="S64" s="56"/>
      <c r="T64" s="56"/>
      <c r="U64" s="56"/>
      <c r="V64" s="56"/>
      <c r="W64" s="56"/>
      <c r="X64" s="56"/>
      <c r="Y64" s="55"/>
    </row>
    <row r="65" spans="1:25">
      <c r="A65" s="13"/>
      <c r="B65" s="14"/>
      <c r="C65" s="13"/>
      <c r="D65" s="15"/>
      <c r="E65" s="15"/>
      <c r="F65" s="15"/>
      <c r="G65" s="16"/>
      <c r="H65" s="16"/>
      <c r="I65" s="16"/>
      <c r="J65" s="16"/>
      <c r="K65" s="16"/>
      <c r="L65" s="16"/>
      <c r="M65" s="16"/>
      <c r="N65" s="16"/>
      <c r="O65" s="16"/>
      <c r="P65" s="16"/>
      <c r="Q65" s="16"/>
      <c r="R65" s="16"/>
      <c r="S65" s="16"/>
      <c r="T65" s="16"/>
      <c r="U65" s="16"/>
      <c r="V65" s="16"/>
      <c r="W65" s="16"/>
      <c r="X65" s="16"/>
      <c r="Y65" s="15"/>
    </row>
    <row r="66" spans="1:25">
      <c r="A66" s="13"/>
      <c r="B66" s="14"/>
      <c r="C66" s="13"/>
      <c r="D66" s="15"/>
      <c r="E66" s="15"/>
      <c r="F66" s="15"/>
      <c r="G66" s="16"/>
      <c r="H66" s="16"/>
      <c r="I66" s="16"/>
      <c r="J66" s="16"/>
      <c r="K66" s="16"/>
      <c r="L66" s="16"/>
      <c r="M66" s="16"/>
      <c r="N66" s="16"/>
      <c r="O66" s="16"/>
      <c r="P66" s="16"/>
      <c r="Q66" s="16"/>
      <c r="R66" s="16"/>
      <c r="S66" s="16"/>
      <c r="T66" s="16"/>
      <c r="U66" s="16"/>
      <c r="V66" s="16"/>
      <c r="W66" s="16"/>
      <c r="X66" s="16"/>
      <c r="Y66" s="15"/>
    </row>
    <row r="67" spans="1:25" ht="51">
      <c r="A67" s="13"/>
      <c r="B67" s="65" t="s">
        <v>309</v>
      </c>
      <c r="C67" s="65"/>
      <c r="D67" s="66"/>
      <c r="E67" s="66"/>
      <c r="F67" s="66"/>
      <c r="G67" s="67"/>
      <c r="H67" s="67"/>
      <c r="I67" s="67"/>
      <c r="J67" s="16"/>
      <c r="K67" s="16"/>
      <c r="L67" s="16"/>
      <c r="M67" s="16"/>
      <c r="N67" s="16"/>
      <c r="O67" s="16"/>
      <c r="P67" s="16"/>
      <c r="Q67" s="16"/>
      <c r="R67" s="16"/>
      <c r="S67" s="16"/>
      <c r="T67" s="16"/>
      <c r="U67" s="16"/>
      <c r="V67" s="16"/>
      <c r="W67" s="16"/>
      <c r="X67" s="16"/>
      <c r="Y67" s="15"/>
    </row>
    <row r="68" spans="1:25">
      <c r="A68" s="13"/>
      <c r="B68" s="14"/>
      <c r="C68" s="13"/>
      <c r="D68" s="15"/>
      <c r="E68" s="15"/>
      <c r="F68" s="15"/>
      <c r="G68" s="16"/>
      <c r="H68" s="16"/>
      <c r="I68" s="16"/>
      <c r="J68" s="16"/>
      <c r="K68" s="16"/>
      <c r="L68" s="16"/>
      <c r="M68" s="16"/>
      <c r="N68" s="16"/>
      <c r="O68" s="16"/>
      <c r="P68" s="16"/>
      <c r="Q68" s="16"/>
      <c r="R68" s="16"/>
      <c r="S68" s="16"/>
      <c r="T68" s="16"/>
      <c r="U68" s="16"/>
      <c r="V68" s="16"/>
      <c r="W68" s="16"/>
      <c r="X68" s="16"/>
      <c r="Y68" s="15"/>
    </row>
    <row r="69" spans="1:25">
      <c r="A69" s="13"/>
      <c r="B69" s="14"/>
      <c r="C69" s="13"/>
      <c r="D69" s="15"/>
      <c r="E69" s="15"/>
      <c r="F69" s="15"/>
      <c r="G69" s="16"/>
      <c r="H69" s="16"/>
      <c r="I69" s="16"/>
      <c r="J69" s="16"/>
      <c r="K69" s="16"/>
      <c r="L69" s="16"/>
      <c r="M69" s="16"/>
      <c r="N69" s="16"/>
      <c r="O69" s="16"/>
      <c r="P69" s="16"/>
      <c r="Q69" s="16"/>
      <c r="R69" s="16"/>
      <c r="S69" s="16"/>
      <c r="T69" s="16"/>
      <c r="U69" s="16"/>
      <c r="V69" s="16"/>
      <c r="W69" s="16"/>
      <c r="X69" s="16"/>
      <c r="Y69" s="15"/>
    </row>
  </sheetData>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7"/>
  <sheetViews>
    <sheetView topLeftCell="B33" workbookViewId="0" xr3:uid="{842E5F09-E766-5B8D-85AF-A39847EA96FD}">
      <selection activeCell="B47" sqref="B47"/>
    </sheetView>
  </sheetViews>
  <sheetFormatPr defaultColWidth="21.7109375" defaultRowHeight="12.75"/>
  <cols>
    <col min="2" max="2" width="33.5703125" customWidth="1"/>
  </cols>
  <sheetData>
    <row r="1" spans="1:8">
      <c r="A1" s="1" t="s">
        <v>310</v>
      </c>
      <c r="B1" s="1" t="s">
        <v>3</v>
      </c>
      <c r="C1" s="1" t="s">
        <v>4</v>
      </c>
      <c r="D1" s="1" t="s">
        <v>311</v>
      </c>
      <c r="E1" s="1" t="s">
        <v>312</v>
      </c>
      <c r="F1" s="1" t="s">
        <v>11</v>
      </c>
      <c r="G1" s="1" t="s">
        <v>120</v>
      </c>
      <c r="H1" s="1" t="s">
        <v>313</v>
      </c>
    </row>
    <row r="2" spans="1:8">
      <c r="A2" s="2" t="s">
        <v>314</v>
      </c>
      <c r="B2" s="2" t="s">
        <v>173</v>
      </c>
      <c r="C2" s="2" t="s">
        <v>174</v>
      </c>
      <c r="D2" s="3">
        <v>45836.44</v>
      </c>
      <c r="E2" s="3">
        <v>3600</v>
      </c>
      <c r="F2" s="3">
        <v>165011184</v>
      </c>
      <c r="G2" s="2" t="s">
        <v>315</v>
      </c>
      <c r="H2" s="3">
        <v>10143566811.473059</v>
      </c>
    </row>
    <row r="3" spans="1:8">
      <c r="A3" s="2" t="s">
        <v>316</v>
      </c>
      <c r="B3" s="2" t="s">
        <v>175</v>
      </c>
      <c r="C3" s="2" t="s">
        <v>176</v>
      </c>
      <c r="D3" s="3">
        <v>3758.64</v>
      </c>
      <c r="E3" s="3">
        <v>12000</v>
      </c>
      <c r="F3" s="3">
        <v>45103680</v>
      </c>
      <c r="G3" s="2" t="s">
        <v>315</v>
      </c>
      <c r="H3" s="3">
        <v>10143566811.473059</v>
      </c>
    </row>
    <row r="4" spans="1:8">
      <c r="A4" s="2" t="s">
        <v>317</v>
      </c>
      <c r="B4" s="2" t="s">
        <v>177</v>
      </c>
      <c r="C4" s="2" t="s">
        <v>36</v>
      </c>
      <c r="D4" s="3">
        <v>138.6</v>
      </c>
      <c r="E4" s="3">
        <v>193742.7</v>
      </c>
      <c r="F4" s="3">
        <v>26852738.219999999</v>
      </c>
      <c r="G4" s="2" t="s">
        <v>315</v>
      </c>
      <c r="H4" s="3">
        <v>10143566811.473059</v>
      </c>
    </row>
    <row r="5" spans="1:8">
      <c r="A5" s="2" t="s">
        <v>318</v>
      </c>
      <c r="B5" s="2" t="s">
        <v>178</v>
      </c>
      <c r="C5" s="2" t="s">
        <v>39</v>
      </c>
      <c r="D5" s="3">
        <v>822</v>
      </c>
      <c r="E5" s="3">
        <v>15749.5</v>
      </c>
      <c r="F5" s="3">
        <v>12946089</v>
      </c>
      <c r="G5" s="2" t="s">
        <v>315</v>
      </c>
      <c r="H5" s="3">
        <v>10143566811.473059</v>
      </c>
    </row>
    <row r="6" spans="1:8">
      <c r="A6" s="2" t="s">
        <v>319</v>
      </c>
      <c r="B6" s="2" t="s">
        <v>320</v>
      </c>
      <c r="C6" s="2" t="s">
        <v>33</v>
      </c>
      <c r="D6" s="3">
        <v>7219.95</v>
      </c>
      <c r="E6" s="3">
        <v>6500</v>
      </c>
      <c r="F6" s="3">
        <v>46929675</v>
      </c>
      <c r="G6" s="2" t="s">
        <v>315</v>
      </c>
      <c r="H6" s="3">
        <v>10143566811.473059</v>
      </c>
    </row>
    <row r="7" spans="1:8">
      <c r="A7" s="2" t="s">
        <v>321</v>
      </c>
      <c r="B7" s="2" t="s">
        <v>322</v>
      </c>
      <c r="C7" s="2" t="s">
        <v>36</v>
      </c>
      <c r="D7" s="3">
        <v>767.44</v>
      </c>
      <c r="E7" s="3">
        <v>129367.2135</v>
      </c>
      <c r="F7" s="3">
        <v>99281574.328439996</v>
      </c>
      <c r="G7" s="2" t="s">
        <v>315</v>
      </c>
      <c r="H7" s="3">
        <v>10143566811.473059</v>
      </c>
    </row>
    <row r="8" spans="1:8">
      <c r="A8" s="2" t="s">
        <v>323</v>
      </c>
      <c r="B8" s="2" t="s">
        <v>324</v>
      </c>
      <c r="C8" s="2" t="s">
        <v>39</v>
      </c>
      <c r="D8" s="3">
        <v>10207.65</v>
      </c>
      <c r="E8" s="3">
        <v>37000</v>
      </c>
      <c r="F8" s="3">
        <v>377683050</v>
      </c>
      <c r="G8" s="2" t="s">
        <v>315</v>
      </c>
      <c r="H8" s="3">
        <v>10143566811.473059</v>
      </c>
    </row>
    <row r="9" spans="1:8">
      <c r="A9" s="2" t="s">
        <v>325</v>
      </c>
      <c r="B9" s="2" t="s">
        <v>179</v>
      </c>
      <c r="C9" s="2" t="s">
        <v>36</v>
      </c>
      <c r="D9" s="3">
        <v>304</v>
      </c>
      <c r="E9" s="3">
        <v>28174.3</v>
      </c>
      <c r="F9" s="3">
        <v>8564987.1999999993</v>
      </c>
      <c r="G9" s="2" t="s">
        <v>315</v>
      </c>
      <c r="H9" s="3">
        <v>10143566811.473059</v>
      </c>
    </row>
    <row r="10" spans="1:8">
      <c r="A10" s="2" t="s">
        <v>326</v>
      </c>
      <c r="B10" s="2" t="s">
        <v>327</v>
      </c>
      <c r="C10" s="2" t="s">
        <v>42</v>
      </c>
      <c r="D10" s="3">
        <v>463406.37</v>
      </c>
      <c r="E10" s="3">
        <v>2700</v>
      </c>
      <c r="F10" s="3">
        <v>1251197199</v>
      </c>
      <c r="G10" s="2" t="s">
        <v>315</v>
      </c>
      <c r="H10" s="3">
        <v>10143566811.473059</v>
      </c>
    </row>
    <row r="11" spans="1:8">
      <c r="A11" s="2" t="s">
        <v>328</v>
      </c>
      <c r="B11" s="2" t="s">
        <v>180</v>
      </c>
      <c r="C11" s="2" t="s">
        <v>36</v>
      </c>
      <c r="D11" s="3">
        <v>80</v>
      </c>
      <c r="E11" s="3">
        <v>210000</v>
      </c>
      <c r="F11" s="3">
        <v>16800000</v>
      </c>
      <c r="G11" s="2" t="s">
        <v>315</v>
      </c>
      <c r="H11" s="3">
        <v>10143566811.473059</v>
      </c>
    </row>
    <row r="12" spans="1:8">
      <c r="A12" s="2" t="s">
        <v>329</v>
      </c>
      <c r="B12" s="2" t="s">
        <v>330</v>
      </c>
      <c r="C12" s="2" t="s">
        <v>42</v>
      </c>
      <c r="D12" s="3">
        <v>1566</v>
      </c>
      <c r="E12" s="3">
        <v>2800</v>
      </c>
      <c r="F12" s="3">
        <v>4384800</v>
      </c>
      <c r="G12" s="2" t="s">
        <v>315</v>
      </c>
      <c r="H12" s="3">
        <v>10143566811.473059</v>
      </c>
    </row>
    <row r="13" spans="1:8">
      <c r="A13" s="2" t="s">
        <v>331</v>
      </c>
      <c r="B13" s="2" t="s">
        <v>332</v>
      </c>
      <c r="C13" s="2" t="s">
        <v>333</v>
      </c>
      <c r="D13" s="3">
        <v>46.588500000000003</v>
      </c>
      <c r="E13" s="3">
        <v>37889.5</v>
      </c>
      <c r="F13" s="3">
        <v>1765214.9707500001</v>
      </c>
      <c r="G13" s="2" t="s">
        <v>315</v>
      </c>
      <c r="H13" s="3">
        <v>10143566811.473059</v>
      </c>
    </row>
    <row r="14" spans="1:8">
      <c r="A14" s="2" t="s">
        <v>334</v>
      </c>
      <c r="B14" s="2" t="s">
        <v>181</v>
      </c>
      <c r="C14" s="2" t="s">
        <v>182</v>
      </c>
      <c r="D14" s="3">
        <v>1852.55</v>
      </c>
      <c r="E14" s="3">
        <v>6500</v>
      </c>
      <c r="F14" s="3">
        <v>12041575</v>
      </c>
      <c r="G14" s="2" t="s">
        <v>315</v>
      </c>
      <c r="H14" s="3">
        <v>10143566811.473059</v>
      </c>
    </row>
    <row r="15" spans="1:8">
      <c r="A15" s="2" t="s">
        <v>335</v>
      </c>
      <c r="B15" s="2" t="s">
        <v>336</v>
      </c>
      <c r="C15" s="2" t="s">
        <v>50</v>
      </c>
      <c r="D15" s="3">
        <v>12.34459</v>
      </c>
      <c r="E15" s="3">
        <v>913920</v>
      </c>
      <c r="F15" s="3">
        <v>11281967.6928</v>
      </c>
      <c r="G15" s="2" t="s">
        <v>315</v>
      </c>
      <c r="H15" s="3">
        <v>10143566811.473059</v>
      </c>
    </row>
    <row r="16" spans="1:8">
      <c r="A16" s="2" t="s">
        <v>337</v>
      </c>
      <c r="B16" s="2" t="s">
        <v>338</v>
      </c>
      <c r="C16" s="2" t="s">
        <v>50</v>
      </c>
      <c r="D16" s="3">
        <v>13.410310000000001</v>
      </c>
      <c r="E16" s="3">
        <v>1068960</v>
      </c>
      <c r="F16" s="3">
        <v>14335084.977600001</v>
      </c>
      <c r="G16" s="2" t="s">
        <v>315</v>
      </c>
      <c r="H16" s="3">
        <v>10143566811.473059</v>
      </c>
    </row>
    <row r="17" spans="1:8">
      <c r="A17" s="2" t="s">
        <v>339</v>
      </c>
      <c r="B17" s="2" t="s">
        <v>340</v>
      </c>
      <c r="C17" s="2" t="s">
        <v>50</v>
      </c>
      <c r="D17" s="3">
        <v>24.95561</v>
      </c>
      <c r="E17" s="3">
        <v>1252560</v>
      </c>
      <c r="F17" s="3">
        <v>31258398.8616</v>
      </c>
      <c r="G17" s="2" t="s">
        <v>315</v>
      </c>
      <c r="H17" s="3">
        <v>10143566811.473059</v>
      </c>
    </row>
    <row r="18" spans="1:8">
      <c r="A18" s="2" t="s">
        <v>341</v>
      </c>
      <c r="B18" s="2" t="s">
        <v>342</v>
      </c>
      <c r="C18" s="2" t="s">
        <v>50</v>
      </c>
      <c r="D18" s="3">
        <v>125.31091000000001</v>
      </c>
      <c r="E18" s="3">
        <v>1708541</v>
      </c>
      <c r="F18" s="3">
        <v>214098827.48231</v>
      </c>
      <c r="G18" s="2" t="s">
        <v>315</v>
      </c>
      <c r="H18" s="3">
        <v>10143566811.473059</v>
      </c>
    </row>
    <row r="19" spans="1:8">
      <c r="A19" s="2" t="s">
        <v>343</v>
      </c>
      <c r="B19" s="2" t="s">
        <v>344</v>
      </c>
      <c r="C19" s="2" t="s">
        <v>50</v>
      </c>
      <c r="D19" s="3">
        <v>14.298410000000001</v>
      </c>
      <c r="E19" s="3">
        <v>1721760</v>
      </c>
      <c r="F19" s="3">
        <v>24618430.4016</v>
      </c>
      <c r="G19" s="2" t="s">
        <v>315</v>
      </c>
      <c r="H19" s="3">
        <v>10143566811.473059</v>
      </c>
    </row>
    <row r="20" spans="1:8">
      <c r="A20" s="2" t="s">
        <v>345</v>
      </c>
      <c r="B20" s="2" t="s">
        <v>346</v>
      </c>
      <c r="C20" s="2" t="s">
        <v>50</v>
      </c>
      <c r="D20" s="3">
        <v>11.63411</v>
      </c>
      <c r="E20" s="3">
        <v>2329680</v>
      </c>
      <c r="F20" s="3">
        <v>27103753.384799998</v>
      </c>
      <c r="G20" s="2" t="s">
        <v>315</v>
      </c>
      <c r="H20" s="3">
        <v>10143566811.473059</v>
      </c>
    </row>
    <row r="21" spans="1:8">
      <c r="A21" s="2" t="s">
        <v>347</v>
      </c>
      <c r="B21" s="2" t="s">
        <v>348</v>
      </c>
      <c r="C21" s="2" t="s">
        <v>50</v>
      </c>
      <c r="D21" s="3">
        <v>0</v>
      </c>
      <c r="E21" s="3">
        <v>3166080</v>
      </c>
      <c r="F21" s="3">
        <v>0</v>
      </c>
      <c r="G21" s="2" t="s">
        <v>315</v>
      </c>
      <c r="H21" s="3">
        <v>10143566811.473059</v>
      </c>
    </row>
    <row r="22" spans="1:8">
      <c r="A22" s="2" t="s">
        <v>349</v>
      </c>
      <c r="B22" s="2" t="s">
        <v>350</v>
      </c>
      <c r="C22" s="2" t="s">
        <v>50</v>
      </c>
      <c r="D22" s="3">
        <v>0</v>
      </c>
      <c r="E22" s="3">
        <v>3700560</v>
      </c>
      <c r="F22" s="3">
        <v>0</v>
      </c>
      <c r="G22" s="2" t="s">
        <v>315</v>
      </c>
      <c r="H22" s="3">
        <v>10143566811.473059</v>
      </c>
    </row>
    <row r="23" spans="1:8">
      <c r="A23" s="2" t="s">
        <v>351</v>
      </c>
      <c r="B23" s="2" t="s">
        <v>352</v>
      </c>
      <c r="C23" s="2" t="s">
        <v>50</v>
      </c>
      <c r="D23" s="3">
        <v>0</v>
      </c>
      <c r="E23" s="3">
        <v>2800000</v>
      </c>
      <c r="F23" s="3">
        <v>0</v>
      </c>
      <c r="G23" s="2" t="s">
        <v>315</v>
      </c>
      <c r="H23" s="3">
        <v>10143566811.473059</v>
      </c>
    </row>
    <row r="24" spans="1:8">
      <c r="A24" s="2" t="s">
        <v>353</v>
      </c>
      <c r="B24" s="2" t="s">
        <v>354</v>
      </c>
      <c r="C24" s="2" t="s">
        <v>50</v>
      </c>
      <c r="D24" s="3">
        <v>7488.6</v>
      </c>
      <c r="E24" s="3">
        <v>9200</v>
      </c>
      <c r="F24" s="3">
        <v>68895120</v>
      </c>
      <c r="G24" s="2" t="s">
        <v>315</v>
      </c>
      <c r="H24" s="3">
        <v>10143566811.473059</v>
      </c>
    </row>
    <row r="25" spans="1:8">
      <c r="A25" s="2" t="s">
        <v>355</v>
      </c>
      <c r="B25" s="2" t="s">
        <v>356</v>
      </c>
      <c r="C25" s="2" t="s">
        <v>42</v>
      </c>
      <c r="D25" s="3">
        <v>15038.5</v>
      </c>
      <c r="E25" s="3">
        <v>2700</v>
      </c>
      <c r="F25" s="3">
        <v>40603950</v>
      </c>
      <c r="G25" s="2" t="s">
        <v>315</v>
      </c>
      <c r="H25" s="3">
        <v>10143566811.473059</v>
      </c>
    </row>
    <row r="26" spans="1:8">
      <c r="A26" s="2" t="s">
        <v>357</v>
      </c>
      <c r="B26" s="2" t="s">
        <v>358</v>
      </c>
      <c r="C26" s="2" t="s">
        <v>182</v>
      </c>
      <c r="D26" s="3">
        <v>2413.9499999999998</v>
      </c>
      <c r="E26" s="3">
        <v>28000</v>
      </c>
      <c r="F26" s="3">
        <v>67590600</v>
      </c>
      <c r="G26" s="2" t="s">
        <v>315</v>
      </c>
      <c r="H26" s="3">
        <v>10143566811.473059</v>
      </c>
    </row>
    <row r="27" spans="1:8">
      <c r="A27" s="2" t="s">
        <v>359</v>
      </c>
      <c r="B27" s="2" t="s">
        <v>360</v>
      </c>
      <c r="C27" s="2" t="s">
        <v>182</v>
      </c>
      <c r="D27" s="3">
        <v>255.15</v>
      </c>
      <c r="E27" s="3">
        <v>3200</v>
      </c>
      <c r="F27" s="3">
        <v>816480</v>
      </c>
      <c r="G27" s="2" t="s">
        <v>315</v>
      </c>
      <c r="H27" s="3">
        <v>10143566811.473059</v>
      </c>
    </row>
    <row r="28" spans="1:8">
      <c r="A28" s="2" t="s">
        <v>361</v>
      </c>
      <c r="B28" s="2" t="s">
        <v>362</v>
      </c>
      <c r="C28" s="2" t="s">
        <v>182</v>
      </c>
      <c r="D28" s="3">
        <v>648.9</v>
      </c>
      <c r="E28" s="3">
        <v>35000</v>
      </c>
      <c r="F28" s="3">
        <v>22711500</v>
      </c>
      <c r="G28" s="2" t="s">
        <v>315</v>
      </c>
      <c r="H28" s="3">
        <v>10143566811.473059</v>
      </c>
    </row>
    <row r="29" spans="1:8">
      <c r="A29" s="2" t="s">
        <v>363</v>
      </c>
      <c r="B29" s="2" t="s">
        <v>183</v>
      </c>
      <c r="C29" s="2" t="s">
        <v>50</v>
      </c>
      <c r="D29" s="3">
        <v>80</v>
      </c>
      <c r="E29" s="3">
        <v>90000</v>
      </c>
      <c r="F29" s="3">
        <v>7200000</v>
      </c>
      <c r="G29" s="2" t="s">
        <v>315</v>
      </c>
      <c r="H29" s="3">
        <v>10143566811.473059</v>
      </c>
    </row>
    <row r="30" spans="1:8">
      <c r="A30" s="2" t="s">
        <v>364</v>
      </c>
      <c r="B30" s="2" t="s">
        <v>365</v>
      </c>
      <c r="C30" s="2" t="s">
        <v>50</v>
      </c>
      <c r="D30" s="3">
        <v>119.154</v>
      </c>
      <c r="E30" s="3">
        <v>245000</v>
      </c>
      <c r="F30" s="3">
        <v>29192730</v>
      </c>
      <c r="G30" s="2" t="s">
        <v>315</v>
      </c>
      <c r="H30" s="3">
        <v>10143566811.473059</v>
      </c>
    </row>
    <row r="31" spans="1:8">
      <c r="A31" s="2" t="s">
        <v>366</v>
      </c>
      <c r="B31" s="2" t="s">
        <v>184</v>
      </c>
      <c r="C31" s="2" t="s">
        <v>50</v>
      </c>
      <c r="D31" s="3">
        <v>418</v>
      </c>
      <c r="E31" s="3">
        <v>85000</v>
      </c>
      <c r="F31" s="3">
        <v>35530000</v>
      </c>
      <c r="G31" s="2" t="s">
        <v>315</v>
      </c>
      <c r="H31" s="3">
        <v>10143566811.473059</v>
      </c>
    </row>
    <row r="32" spans="1:8">
      <c r="A32" s="2" t="s">
        <v>367</v>
      </c>
      <c r="B32" s="2" t="s">
        <v>368</v>
      </c>
      <c r="C32" s="2" t="s">
        <v>73</v>
      </c>
      <c r="D32" s="3">
        <v>17</v>
      </c>
      <c r="E32" s="3">
        <v>114000</v>
      </c>
      <c r="F32" s="3">
        <v>1938000</v>
      </c>
      <c r="G32" s="2" t="s">
        <v>315</v>
      </c>
      <c r="H32" s="3">
        <v>10143566811.473059</v>
      </c>
    </row>
    <row r="33" spans="1:8">
      <c r="A33" s="2" t="s">
        <v>369</v>
      </c>
      <c r="B33" s="2" t="s">
        <v>370</v>
      </c>
      <c r="C33" s="2" t="s">
        <v>182</v>
      </c>
      <c r="D33" s="3">
        <v>873.6</v>
      </c>
      <c r="E33" s="3">
        <v>20000</v>
      </c>
      <c r="F33" s="3">
        <v>17472000</v>
      </c>
      <c r="G33" s="2" t="s">
        <v>315</v>
      </c>
      <c r="H33" s="3">
        <v>10143566811.473059</v>
      </c>
    </row>
    <row r="34" spans="1:8">
      <c r="A34" s="2" t="s">
        <v>371</v>
      </c>
      <c r="B34" s="2" t="s">
        <v>372</v>
      </c>
      <c r="C34" s="2" t="s">
        <v>50</v>
      </c>
      <c r="D34" s="3">
        <v>1.494</v>
      </c>
      <c r="E34" s="3">
        <v>2200000</v>
      </c>
      <c r="F34" s="3">
        <v>3286800</v>
      </c>
      <c r="G34" s="2" t="s">
        <v>315</v>
      </c>
      <c r="H34" s="3">
        <v>10143566811.473059</v>
      </c>
    </row>
    <row r="35" spans="1:8">
      <c r="A35" s="2" t="s">
        <v>373</v>
      </c>
      <c r="B35" s="2" t="s">
        <v>374</v>
      </c>
      <c r="C35" s="2" t="s">
        <v>77</v>
      </c>
      <c r="D35" s="3">
        <v>777.83021814954066</v>
      </c>
      <c r="E35" s="3">
        <v>48000</v>
      </c>
      <c r="F35" s="3">
        <v>37335850.471177951</v>
      </c>
      <c r="G35" s="2" t="s">
        <v>315</v>
      </c>
      <c r="H35" s="3">
        <v>10143566811.473059</v>
      </c>
    </row>
    <row r="36" spans="1:8">
      <c r="A36" s="2" t="s">
        <v>375</v>
      </c>
      <c r="B36" s="2" t="s">
        <v>376</v>
      </c>
      <c r="C36" s="2" t="s">
        <v>77</v>
      </c>
      <c r="D36" s="3">
        <v>298.86480820000008</v>
      </c>
      <c r="E36" s="3">
        <v>55000</v>
      </c>
      <c r="F36" s="3">
        <v>16437564.451000005</v>
      </c>
      <c r="G36" s="2" t="s">
        <v>315</v>
      </c>
      <c r="H36" s="3">
        <v>10143566811.473059</v>
      </c>
    </row>
    <row r="37" spans="1:8">
      <c r="A37" s="2" t="s">
        <v>377</v>
      </c>
      <c r="B37" s="2" t="s">
        <v>378</v>
      </c>
      <c r="C37" s="2" t="s">
        <v>231</v>
      </c>
      <c r="D37" s="3">
        <v>153</v>
      </c>
      <c r="E37" s="3">
        <v>600</v>
      </c>
      <c r="F37" s="3">
        <v>91800</v>
      </c>
      <c r="G37" s="2" t="s">
        <v>315</v>
      </c>
      <c r="H37" s="3">
        <v>10143566811.473059</v>
      </c>
    </row>
    <row r="38" spans="1:8">
      <c r="A38" s="2" t="s">
        <v>379</v>
      </c>
      <c r="B38" s="2" t="s">
        <v>380</v>
      </c>
      <c r="C38" s="2" t="s">
        <v>91</v>
      </c>
      <c r="D38" s="3">
        <v>10172.886036555625</v>
      </c>
      <c r="E38" s="3">
        <v>30000</v>
      </c>
      <c r="F38" s="3">
        <v>305186581.09666878</v>
      </c>
      <c r="G38" s="2" t="s">
        <v>315</v>
      </c>
      <c r="H38" s="3">
        <v>10143566811.473059</v>
      </c>
    </row>
    <row r="39" spans="1:8">
      <c r="A39" s="2" t="s">
        <v>381</v>
      </c>
      <c r="B39" s="2" t="s">
        <v>382</v>
      </c>
      <c r="C39" s="2" t="s">
        <v>77</v>
      </c>
      <c r="D39" s="3">
        <v>421.91292600000043</v>
      </c>
      <c r="E39" s="3">
        <v>61000</v>
      </c>
      <c r="F39" s="3">
        <v>25736688.486000028</v>
      </c>
      <c r="G39" s="2" t="s">
        <v>315</v>
      </c>
      <c r="H39" s="3">
        <v>10143566811.473059</v>
      </c>
    </row>
    <row r="40" spans="1:8">
      <c r="A40" s="2" t="s">
        <v>383</v>
      </c>
      <c r="B40" s="2" t="s">
        <v>83</v>
      </c>
      <c r="C40" s="2" t="s">
        <v>77</v>
      </c>
      <c r="D40" s="3">
        <v>3258.652</v>
      </c>
      <c r="E40" s="3">
        <v>30000</v>
      </c>
      <c r="F40" s="3">
        <v>97759560</v>
      </c>
      <c r="G40" s="2" t="s">
        <v>315</v>
      </c>
      <c r="H40" s="3">
        <v>10143566811.473059</v>
      </c>
    </row>
    <row r="41" spans="1:8">
      <c r="A41" s="2" t="s">
        <v>384</v>
      </c>
      <c r="B41" s="2" t="s">
        <v>385</v>
      </c>
      <c r="C41" s="2" t="s">
        <v>77</v>
      </c>
      <c r="D41" s="3">
        <v>135.6</v>
      </c>
      <c r="E41" s="3">
        <v>61000</v>
      </c>
      <c r="F41" s="3">
        <v>8271600</v>
      </c>
      <c r="G41" s="2" t="s">
        <v>315</v>
      </c>
      <c r="H41" s="3">
        <v>10143566811.473059</v>
      </c>
    </row>
    <row r="42" spans="1:8">
      <c r="A42" s="2" t="s">
        <v>386</v>
      </c>
      <c r="B42" s="2" t="s">
        <v>387</v>
      </c>
      <c r="C42" s="2" t="s">
        <v>91</v>
      </c>
      <c r="D42" s="3">
        <v>2002.5</v>
      </c>
      <c r="E42" s="3">
        <v>30000</v>
      </c>
      <c r="F42" s="3">
        <v>60075000</v>
      </c>
      <c r="G42" s="2" t="s">
        <v>315</v>
      </c>
      <c r="H42" s="3">
        <v>10143566811.473059</v>
      </c>
    </row>
    <row r="43" spans="1:8">
      <c r="A43" s="2" t="s">
        <v>388</v>
      </c>
      <c r="B43" s="2" t="s">
        <v>185</v>
      </c>
      <c r="C43" s="2" t="s">
        <v>77</v>
      </c>
      <c r="D43" s="3">
        <v>1.26</v>
      </c>
      <c r="E43" s="3">
        <v>15400</v>
      </c>
      <c r="F43" s="3">
        <v>19404</v>
      </c>
      <c r="G43" s="2" t="s">
        <v>315</v>
      </c>
      <c r="H43" s="3">
        <v>10143566811.473059</v>
      </c>
    </row>
    <row r="44" spans="1:8">
      <c r="A44" s="2" t="s">
        <v>389</v>
      </c>
      <c r="B44" s="2" t="s">
        <v>390</v>
      </c>
      <c r="C44" s="2" t="s">
        <v>20</v>
      </c>
      <c r="D44" s="3">
        <v>5305.2460000000001</v>
      </c>
      <c r="E44" s="3">
        <v>373065</v>
      </c>
      <c r="F44" s="3">
        <v>1979201598.99</v>
      </c>
      <c r="G44" s="2" t="s">
        <v>315</v>
      </c>
      <c r="H44" s="3">
        <v>10143566811.473059</v>
      </c>
    </row>
    <row r="45" spans="1:8">
      <c r="A45" s="2" t="s">
        <v>391</v>
      </c>
      <c r="B45" s="2" t="s">
        <v>186</v>
      </c>
      <c r="C45" s="2" t="s">
        <v>36</v>
      </c>
      <c r="D45" s="3">
        <v>8152.6</v>
      </c>
      <c r="E45" s="3">
        <v>600</v>
      </c>
      <c r="F45" s="3">
        <v>4891560</v>
      </c>
      <c r="G45" s="2" t="s">
        <v>315</v>
      </c>
      <c r="H45" s="3">
        <v>10143566811.473059</v>
      </c>
    </row>
    <row r="46" spans="1:8">
      <c r="A46" s="2" t="s">
        <v>392</v>
      </c>
      <c r="B46" s="2" t="s">
        <v>87</v>
      </c>
      <c r="C46" s="2" t="s">
        <v>36</v>
      </c>
      <c r="D46" s="3">
        <v>119542.5</v>
      </c>
      <c r="E46" s="3">
        <v>1200</v>
      </c>
      <c r="F46" s="3">
        <v>143451000</v>
      </c>
      <c r="G46" s="2" t="s">
        <v>315</v>
      </c>
      <c r="H46" s="3">
        <v>10143566811.473059</v>
      </c>
    </row>
    <row r="47" spans="1:8">
      <c r="A47" s="2" t="s">
        <v>393</v>
      </c>
      <c r="B47" s="2" t="s">
        <v>394</v>
      </c>
      <c r="C47" s="2" t="s">
        <v>33</v>
      </c>
      <c r="D47" s="3">
        <v>924</v>
      </c>
      <c r="E47" s="3">
        <v>48000</v>
      </c>
      <c r="F47" s="3">
        <v>44352000</v>
      </c>
      <c r="G47" s="2" t="s">
        <v>315</v>
      </c>
      <c r="H47" s="3">
        <v>10143566811.473059</v>
      </c>
    </row>
    <row r="48" spans="1:8">
      <c r="A48" s="2" t="s">
        <v>395</v>
      </c>
      <c r="B48" s="2" t="s">
        <v>396</v>
      </c>
      <c r="C48" s="2" t="s">
        <v>33</v>
      </c>
      <c r="D48" s="3">
        <v>693</v>
      </c>
      <c r="E48" s="3">
        <v>39000</v>
      </c>
      <c r="F48" s="3">
        <v>27027000</v>
      </c>
      <c r="G48" s="2" t="s">
        <v>315</v>
      </c>
      <c r="H48" s="3">
        <v>10143566811.473059</v>
      </c>
    </row>
    <row r="49" spans="1:8">
      <c r="A49" s="2" t="s">
        <v>397</v>
      </c>
      <c r="B49" s="2" t="s">
        <v>187</v>
      </c>
      <c r="C49" s="2" t="s">
        <v>50</v>
      </c>
      <c r="D49" s="3">
        <v>880</v>
      </c>
      <c r="E49" s="3">
        <v>13200</v>
      </c>
      <c r="F49" s="3">
        <v>11616000</v>
      </c>
      <c r="G49" s="2" t="s">
        <v>315</v>
      </c>
      <c r="H49" s="3">
        <v>10143566811.473059</v>
      </c>
    </row>
    <row r="50" spans="1:8">
      <c r="A50" s="2" t="s">
        <v>398</v>
      </c>
      <c r="B50" s="2" t="s">
        <v>188</v>
      </c>
      <c r="C50" s="2" t="s">
        <v>182</v>
      </c>
      <c r="D50" s="3">
        <v>105.6</v>
      </c>
      <c r="E50" s="3">
        <v>3600</v>
      </c>
      <c r="F50" s="3">
        <v>380160</v>
      </c>
      <c r="G50" s="2" t="s">
        <v>315</v>
      </c>
      <c r="H50" s="3">
        <v>10143566811.473059</v>
      </c>
    </row>
    <row r="51" spans="1:8">
      <c r="A51" s="2" t="s">
        <v>399</v>
      </c>
      <c r="B51" s="2" t="s">
        <v>189</v>
      </c>
      <c r="C51" s="2" t="s">
        <v>50</v>
      </c>
      <c r="D51" s="3">
        <v>88</v>
      </c>
      <c r="E51" s="3">
        <v>190000</v>
      </c>
      <c r="F51" s="3">
        <v>16720000</v>
      </c>
      <c r="G51" s="2" t="s">
        <v>315</v>
      </c>
      <c r="H51" s="3">
        <v>10143566811.473059</v>
      </c>
    </row>
    <row r="52" spans="1:8">
      <c r="A52" s="2" t="s">
        <v>400</v>
      </c>
      <c r="B52" s="2" t="s">
        <v>190</v>
      </c>
      <c r="C52" s="2" t="s">
        <v>191</v>
      </c>
      <c r="D52" s="3">
        <v>4618</v>
      </c>
      <c r="E52" s="3">
        <v>480</v>
      </c>
      <c r="F52" s="3">
        <v>2216640</v>
      </c>
      <c r="G52" s="2" t="s">
        <v>315</v>
      </c>
      <c r="H52" s="3">
        <v>10143566811.473059</v>
      </c>
    </row>
    <row r="53" spans="1:8">
      <c r="A53" s="2" t="s">
        <v>401</v>
      </c>
      <c r="B53" s="2" t="s">
        <v>402</v>
      </c>
      <c r="C53" s="2" t="s">
        <v>77</v>
      </c>
      <c r="D53" s="3">
        <v>5223.87</v>
      </c>
      <c r="E53" s="3">
        <v>32725</v>
      </c>
      <c r="F53" s="3">
        <v>170951145.75</v>
      </c>
      <c r="G53" s="2" t="s">
        <v>315</v>
      </c>
      <c r="H53" s="3">
        <v>10143566811.473059</v>
      </c>
    </row>
    <row r="54" spans="1:8">
      <c r="A54" s="2" t="s">
        <v>403</v>
      </c>
      <c r="B54" s="2" t="s">
        <v>192</v>
      </c>
      <c r="C54" s="2" t="s">
        <v>193</v>
      </c>
      <c r="D54" s="3">
        <v>1798.8</v>
      </c>
      <c r="E54" s="3">
        <v>40600</v>
      </c>
      <c r="F54" s="3">
        <v>73031280</v>
      </c>
      <c r="G54" s="2" t="s">
        <v>315</v>
      </c>
      <c r="H54" s="3">
        <v>10143566811.473059</v>
      </c>
    </row>
    <row r="55" spans="1:8">
      <c r="A55" s="2" t="s">
        <v>404</v>
      </c>
      <c r="B55" s="2" t="s">
        <v>194</v>
      </c>
      <c r="C55" s="2" t="s">
        <v>191</v>
      </c>
      <c r="D55" s="3">
        <v>4864</v>
      </c>
      <c r="E55" s="3">
        <v>250</v>
      </c>
      <c r="F55" s="3">
        <v>1216000</v>
      </c>
      <c r="G55" s="2" t="s">
        <v>315</v>
      </c>
      <c r="H55" s="3">
        <v>10143566811.473059</v>
      </c>
    </row>
    <row r="56" spans="1:8">
      <c r="A56" s="2" t="s">
        <v>405</v>
      </c>
      <c r="B56" s="2" t="s">
        <v>195</v>
      </c>
      <c r="C56" s="2" t="s">
        <v>153</v>
      </c>
      <c r="D56" s="3">
        <v>2.0529999999999999</v>
      </c>
      <c r="E56" s="3">
        <v>800000</v>
      </c>
      <c r="F56" s="3">
        <v>1642400</v>
      </c>
      <c r="G56" s="2" t="s">
        <v>315</v>
      </c>
      <c r="H56" s="3">
        <v>10143566811.473059</v>
      </c>
    </row>
    <row r="57" spans="1:8">
      <c r="A57" s="2" t="s">
        <v>406</v>
      </c>
      <c r="B57" s="2" t="s">
        <v>196</v>
      </c>
      <c r="C57" s="2" t="s">
        <v>191</v>
      </c>
      <c r="D57" s="3">
        <v>46.564104285714343</v>
      </c>
      <c r="E57" s="3">
        <v>48000</v>
      </c>
      <c r="F57" s="3">
        <v>2235077.0057142884</v>
      </c>
      <c r="G57" s="2" t="s">
        <v>315</v>
      </c>
      <c r="H57" s="3">
        <v>10143566811.473059</v>
      </c>
    </row>
    <row r="58" spans="1:8">
      <c r="A58" s="2" t="s">
        <v>407</v>
      </c>
      <c r="B58" s="2" t="s">
        <v>197</v>
      </c>
      <c r="C58" s="2" t="s">
        <v>191</v>
      </c>
      <c r="D58" s="3">
        <v>100.12</v>
      </c>
      <c r="E58" s="3">
        <v>27500</v>
      </c>
      <c r="F58" s="3">
        <v>2753300</v>
      </c>
      <c r="G58" s="2" t="s">
        <v>315</v>
      </c>
      <c r="H58" s="3">
        <v>10143566811.473059</v>
      </c>
    </row>
    <row r="59" spans="1:8">
      <c r="A59" s="2" t="s">
        <v>408</v>
      </c>
      <c r="B59" s="2" t="s">
        <v>198</v>
      </c>
      <c r="C59" s="2" t="s">
        <v>199</v>
      </c>
      <c r="D59" s="3">
        <v>114.6</v>
      </c>
      <c r="E59" s="3">
        <v>313200</v>
      </c>
      <c r="F59" s="3">
        <v>35892720</v>
      </c>
      <c r="G59" s="2" t="s">
        <v>315</v>
      </c>
      <c r="H59" s="3">
        <v>10143566811.473059</v>
      </c>
    </row>
    <row r="60" spans="1:8">
      <c r="A60" s="2" t="s">
        <v>409</v>
      </c>
      <c r="B60" s="2" t="s">
        <v>200</v>
      </c>
      <c r="C60" s="2" t="s">
        <v>191</v>
      </c>
      <c r="D60" s="3">
        <v>48.140999999999998</v>
      </c>
      <c r="E60" s="3">
        <v>5000</v>
      </c>
      <c r="F60" s="3">
        <v>240705</v>
      </c>
      <c r="G60" s="2" t="s">
        <v>315</v>
      </c>
      <c r="H60" s="3">
        <v>10143566811.473059</v>
      </c>
    </row>
    <row r="61" spans="1:8">
      <c r="A61" s="2" t="s">
        <v>410</v>
      </c>
      <c r="B61" s="2" t="s">
        <v>201</v>
      </c>
      <c r="C61" s="2" t="s">
        <v>202</v>
      </c>
      <c r="D61" s="3">
        <v>2336.1999999999998</v>
      </c>
      <c r="E61" s="3">
        <v>90000</v>
      </c>
      <c r="F61" s="3">
        <v>210258000</v>
      </c>
      <c r="G61" s="2" t="s">
        <v>315</v>
      </c>
      <c r="H61" s="3">
        <v>10143566811.473059</v>
      </c>
    </row>
    <row r="62" spans="1:8">
      <c r="A62" s="2" t="s">
        <v>411</v>
      </c>
      <c r="B62" s="2" t="s">
        <v>203</v>
      </c>
      <c r="C62" s="2" t="s">
        <v>36</v>
      </c>
      <c r="D62" s="3">
        <v>1795.4749999999999</v>
      </c>
      <c r="E62" s="3">
        <v>40000</v>
      </c>
      <c r="F62" s="3">
        <v>71819000</v>
      </c>
      <c r="G62" s="2" t="s">
        <v>315</v>
      </c>
      <c r="H62" s="3">
        <v>10143566811.473059</v>
      </c>
    </row>
    <row r="63" spans="1:8">
      <c r="A63" s="2" t="s">
        <v>412</v>
      </c>
      <c r="B63" s="2" t="s">
        <v>204</v>
      </c>
      <c r="C63" s="2" t="s">
        <v>36</v>
      </c>
      <c r="D63" s="3">
        <v>4.6564104285714345</v>
      </c>
      <c r="E63" s="3">
        <v>450000</v>
      </c>
      <c r="F63" s="3">
        <v>2095384.6928571456</v>
      </c>
      <c r="G63" s="2" t="s">
        <v>315</v>
      </c>
      <c r="H63" s="3">
        <v>10143566811.473059</v>
      </c>
    </row>
    <row r="64" spans="1:8">
      <c r="A64" s="2" t="s">
        <v>413</v>
      </c>
      <c r="B64" s="2" t="s">
        <v>205</v>
      </c>
      <c r="C64" s="2" t="s">
        <v>161</v>
      </c>
      <c r="D64" s="3">
        <v>1503.6</v>
      </c>
      <c r="E64" s="3">
        <v>500</v>
      </c>
      <c r="F64" s="3">
        <v>751800</v>
      </c>
      <c r="G64" s="2" t="s">
        <v>315</v>
      </c>
      <c r="H64" s="3">
        <v>10143566811.473059</v>
      </c>
    </row>
    <row r="65" spans="1:8">
      <c r="A65" s="2" t="s">
        <v>414</v>
      </c>
      <c r="B65" s="2" t="s">
        <v>206</v>
      </c>
      <c r="C65" s="2" t="s">
        <v>193</v>
      </c>
      <c r="D65" s="3">
        <v>2985.6</v>
      </c>
      <c r="E65" s="3">
        <v>7850</v>
      </c>
      <c r="F65" s="3">
        <v>23436960</v>
      </c>
      <c r="G65" s="2" t="s">
        <v>315</v>
      </c>
      <c r="H65" s="3">
        <v>10143566811.473059</v>
      </c>
    </row>
    <row r="66" spans="1:8">
      <c r="A66" s="2" t="s">
        <v>415</v>
      </c>
      <c r="B66" s="2" t="s">
        <v>121</v>
      </c>
      <c r="C66" s="2" t="s">
        <v>122</v>
      </c>
      <c r="D66" s="3">
        <v>200</v>
      </c>
      <c r="E66" s="3">
        <v>35000</v>
      </c>
      <c r="F66" s="3">
        <v>7000000</v>
      </c>
      <c r="G66" s="2" t="s">
        <v>315</v>
      </c>
      <c r="H66" s="3">
        <v>10143566811.473059</v>
      </c>
    </row>
    <row r="67" spans="1:8">
      <c r="A67" s="2" t="s">
        <v>416</v>
      </c>
      <c r="B67" s="2" t="s">
        <v>207</v>
      </c>
      <c r="C67" s="2" t="s">
        <v>208</v>
      </c>
      <c r="D67" s="3">
        <v>16044</v>
      </c>
      <c r="E67" s="3">
        <v>200</v>
      </c>
      <c r="F67" s="3">
        <v>3208800</v>
      </c>
      <c r="G67" s="2" t="s">
        <v>315</v>
      </c>
      <c r="H67" s="3">
        <v>10143566811.473059</v>
      </c>
    </row>
    <row r="68" spans="1:8">
      <c r="A68" s="2" t="s">
        <v>417</v>
      </c>
      <c r="B68" s="2" t="s">
        <v>209</v>
      </c>
      <c r="C68" s="2" t="s">
        <v>50</v>
      </c>
      <c r="D68" s="3">
        <v>4584</v>
      </c>
      <c r="E68" s="3">
        <v>4500</v>
      </c>
      <c r="F68" s="3">
        <v>20628000</v>
      </c>
      <c r="G68" s="2" t="s">
        <v>315</v>
      </c>
      <c r="H68" s="3">
        <v>10143566811.473059</v>
      </c>
    </row>
    <row r="69" spans="1:8">
      <c r="A69" s="2" t="s">
        <v>418</v>
      </c>
      <c r="B69" s="2" t="s">
        <v>210</v>
      </c>
      <c r="C69" s="2" t="s">
        <v>36</v>
      </c>
      <c r="D69" s="3">
        <v>102.23</v>
      </c>
      <c r="E69" s="3">
        <v>27</v>
      </c>
      <c r="F69" s="3">
        <v>2760.21</v>
      </c>
      <c r="G69" s="2" t="s">
        <v>315</v>
      </c>
      <c r="H69" s="3">
        <v>10143566811.473059</v>
      </c>
    </row>
    <row r="70" spans="1:8">
      <c r="A70" s="2" t="s">
        <v>419</v>
      </c>
      <c r="B70" s="2" t="s">
        <v>211</v>
      </c>
      <c r="C70" s="2" t="s">
        <v>36</v>
      </c>
      <c r="D70" s="3">
        <v>310.29000000000002</v>
      </c>
      <c r="E70" s="3">
        <v>3850</v>
      </c>
      <c r="F70" s="3">
        <v>1194616.5</v>
      </c>
      <c r="G70" s="2" t="s">
        <v>315</v>
      </c>
      <c r="H70" s="3">
        <v>10143566811.473059</v>
      </c>
    </row>
    <row r="71" spans="1:8">
      <c r="A71" s="2" t="s">
        <v>420</v>
      </c>
      <c r="B71" s="2" t="s">
        <v>212</v>
      </c>
      <c r="C71" s="2" t="s">
        <v>36</v>
      </c>
      <c r="D71" s="3">
        <v>5285.732</v>
      </c>
      <c r="E71" s="3">
        <v>6490</v>
      </c>
      <c r="F71" s="3">
        <v>34304400.68</v>
      </c>
      <c r="G71" s="2" t="s">
        <v>315</v>
      </c>
      <c r="H71" s="3">
        <v>10143566811.473059</v>
      </c>
    </row>
    <row r="72" spans="1:8">
      <c r="A72" s="2" t="s">
        <v>421</v>
      </c>
      <c r="B72" s="2" t="s">
        <v>213</v>
      </c>
      <c r="C72" s="2" t="s">
        <v>36</v>
      </c>
      <c r="D72" s="3">
        <v>1793.7650000000001</v>
      </c>
      <c r="E72" s="3">
        <v>5040.2</v>
      </c>
      <c r="F72" s="3">
        <v>9040934.3530000001</v>
      </c>
      <c r="G72" s="2" t="s">
        <v>315</v>
      </c>
      <c r="H72" s="3">
        <v>10143566811.473059</v>
      </c>
    </row>
    <row r="73" spans="1:8">
      <c r="A73" s="2" t="s">
        <v>422</v>
      </c>
      <c r="B73" s="2" t="s">
        <v>214</v>
      </c>
      <c r="C73" s="2" t="s">
        <v>215</v>
      </c>
      <c r="D73" s="3">
        <v>8282.7150000000001</v>
      </c>
      <c r="E73" s="3">
        <v>15000</v>
      </c>
      <c r="F73" s="3">
        <v>124240725</v>
      </c>
      <c r="G73" s="2" t="s">
        <v>315</v>
      </c>
      <c r="H73" s="3">
        <v>10143566811.473059</v>
      </c>
    </row>
    <row r="74" spans="1:8">
      <c r="A74" s="2" t="s">
        <v>423</v>
      </c>
      <c r="B74" s="2" t="s">
        <v>216</v>
      </c>
      <c r="C74" s="2" t="s">
        <v>36</v>
      </c>
      <c r="D74" s="3">
        <v>51.115000000000002</v>
      </c>
      <c r="E74" s="3">
        <v>10670</v>
      </c>
      <c r="F74" s="3">
        <v>545397.05000000005</v>
      </c>
      <c r="G74" s="2" t="s">
        <v>315</v>
      </c>
      <c r="H74" s="3">
        <v>10143566811.473059</v>
      </c>
    </row>
    <row r="75" spans="1:8">
      <c r="A75" s="2" t="s">
        <v>424</v>
      </c>
      <c r="B75" s="2" t="s">
        <v>217</v>
      </c>
      <c r="C75" s="2" t="s">
        <v>36</v>
      </c>
      <c r="D75" s="3">
        <v>319.815</v>
      </c>
      <c r="E75" s="3">
        <v>11522.8</v>
      </c>
      <c r="F75" s="3">
        <v>3685164.2820000001</v>
      </c>
      <c r="G75" s="2" t="s">
        <v>315</v>
      </c>
      <c r="H75" s="3">
        <v>10143566811.473059</v>
      </c>
    </row>
    <row r="76" spans="1:8">
      <c r="A76" s="2" t="s">
        <v>425</v>
      </c>
      <c r="B76" s="2" t="s">
        <v>218</v>
      </c>
      <c r="C76" s="2" t="s">
        <v>36</v>
      </c>
      <c r="D76" s="3">
        <v>3628</v>
      </c>
      <c r="E76" s="3">
        <v>6710</v>
      </c>
      <c r="F76" s="3">
        <v>24343880</v>
      </c>
      <c r="G76" s="2" t="s">
        <v>315</v>
      </c>
      <c r="H76" s="3">
        <v>10143566811.473059</v>
      </c>
    </row>
    <row r="77" spans="1:8">
      <c r="A77" s="2" t="s">
        <v>426</v>
      </c>
      <c r="B77" s="2" t="s">
        <v>219</v>
      </c>
      <c r="C77" s="2" t="s">
        <v>36</v>
      </c>
      <c r="D77" s="3">
        <v>511.15</v>
      </c>
      <c r="E77" s="3">
        <v>18634</v>
      </c>
      <c r="F77" s="3">
        <v>9524769.0999999996</v>
      </c>
      <c r="G77" s="2" t="s">
        <v>315</v>
      </c>
      <c r="H77" s="3">
        <v>10143566811.473059</v>
      </c>
    </row>
    <row r="78" spans="1:8">
      <c r="A78" s="2" t="s">
        <v>427</v>
      </c>
      <c r="B78" s="2" t="s">
        <v>220</v>
      </c>
      <c r="C78" s="2" t="s">
        <v>221</v>
      </c>
      <c r="D78" s="3">
        <v>2520.5500000000002</v>
      </c>
      <c r="E78" s="3">
        <v>2579.5</v>
      </c>
      <c r="F78" s="3">
        <v>6501758.7249999996</v>
      </c>
      <c r="G78" s="2" t="s">
        <v>315</v>
      </c>
      <c r="H78" s="3">
        <v>10143566811.473059</v>
      </c>
    </row>
    <row r="79" spans="1:8">
      <c r="A79" s="2" t="s">
        <v>428</v>
      </c>
      <c r="B79" s="2" t="s">
        <v>222</v>
      </c>
      <c r="C79" s="2" t="s">
        <v>223</v>
      </c>
      <c r="D79" s="3">
        <v>459.37124999999997</v>
      </c>
      <c r="E79" s="3">
        <v>1650</v>
      </c>
      <c r="F79" s="3">
        <v>757962.5625</v>
      </c>
      <c r="G79" s="2" t="s">
        <v>315</v>
      </c>
      <c r="H79" s="3">
        <v>10143566811.473059</v>
      </c>
    </row>
    <row r="80" spans="1:8">
      <c r="A80" s="2" t="s">
        <v>429</v>
      </c>
      <c r="B80" s="2" t="s">
        <v>224</v>
      </c>
      <c r="C80" s="2" t="s">
        <v>174</v>
      </c>
      <c r="D80" s="3">
        <v>2878.72</v>
      </c>
      <c r="E80" s="3">
        <v>5000</v>
      </c>
      <c r="F80" s="3">
        <v>14393600</v>
      </c>
      <c r="G80" s="2" t="s">
        <v>315</v>
      </c>
      <c r="H80" s="3">
        <v>10143566811.473059</v>
      </c>
    </row>
    <row r="81" spans="1:8">
      <c r="A81" s="2" t="s">
        <v>430</v>
      </c>
      <c r="B81" s="2" t="s">
        <v>225</v>
      </c>
      <c r="C81" s="2" t="s">
        <v>19</v>
      </c>
      <c r="D81" s="3">
        <v>7353</v>
      </c>
      <c r="E81" s="3">
        <v>3500</v>
      </c>
      <c r="F81" s="3">
        <v>25735500</v>
      </c>
      <c r="G81" s="2" t="s">
        <v>315</v>
      </c>
      <c r="H81" s="3">
        <v>10143566811.473059</v>
      </c>
    </row>
    <row r="82" spans="1:8">
      <c r="A82" s="2" t="s">
        <v>431</v>
      </c>
      <c r="B82" s="2" t="s">
        <v>226</v>
      </c>
      <c r="C82" s="2" t="s">
        <v>227</v>
      </c>
      <c r="D82" s="3">
        <v>8360</v>
      </c>
      <c r="E82" s="3">
        <v>1000</v>
      </c>
      <c r="F82" s="3">
        <v>8360000</v>
      </c>
      <c r="G82" s="2" t="s">
        <v>315</v>
      </c>
      <c r="H82" s="3">
        <v>10143566811.473059</v>
      </c>
    </row>
    <row r="83" spans="1:8">
      <c r="A83" s="2" t="s">
        <v>432</v>
      </c>
      <c r="B83" s="2" t="s">
        <v>228</v>
      </c>
      <c r="C83" s="2" t="s">
        <v>229</v>
      </c>
      <c r="D83" s="3">
        <v>7.2211499999999997</v>
      </c>
      <c r="E83" s="3">
        <v>5500</v>
      </c>
      <c r="F83" s="3">
        <v>39716.324999999997</v>
      </c>
      <c r="G83" s="2" t="s">
        <v>315</v>
      </c>
      <c r="H83" s="3">
        <v>10143566811.473059</v>
      </c>
    </row>
    <row r="84" spans="1:8">
      <c r="A84" s="2" t="s">
        <v>433</v>
      </c>
      <c r="B84" s="2" t="s">
        <v>434</v>
      </c>
      <c r="C84" s="2" t="s">
        <v>435</v>
      </c>
      <c r="D84" s="3">
        <v>252699.49756044132</v>
      </c>
      <c r="E84" s="3">
        <v>12</v>
      </c>
      <c r="F84" s="3">
        <v>3032393.9707252956</v>
      </c>
      <c r="G84" s="2" t="s">
        <v>315</v>
      </c>
      <c r="H84" s="3">
        <v>10143566811.473059</v>
      </c>
    </row>
    <row r="85" spans="1:8">
      <c r="A85" s="2" t="s">
        <v>436</v>
      </c>
      <c r="B85" s="2" t="s">
        <v>230</v>
      </c>
      <c r="C85" s="2" t="s">
        <v>231</v>
      </c>
      <c r="D85" s="3">
        <v>10336</v>
      </c>
      <c r="E85" s="3">
        <v>4988</v>
      </c>
      <c r="F85" s="3">
        <v>51555968</v>
      </c>
      <c r="G85" s="2" t="s">
        <v>315</v>
      </c>
      <c r="H85" s="3">
        <v>10143566811.473059</v>
      </c>
    </row>
    <row r="86" spans="1:8">
      <c r="A86" s="2" t="s">
        <v>437</v>
      </c>
      <c r="B86" s="2" t="s">
        <v>104</v>
      </c>
      <c r="C86" s="2" t="s">
        <v>39</v>
      </c>
      <c r="D86" s="3">
        <v>949.2</v>
      </c>
      <c r="E86" s="3">
        <v>4800</v>
      </c>
      <c r="F86" s="3">
        <v>4556160</v>
      </c>
      <c r="G86" s="2" t="s">
        <v>315</v>
      </c>
      <c r="H86" s="3">
        <v>10143566811.473059</v>
      </c>
    </row>
    <row r="87" spans="1:8">
      <c r="A87" s="2" t="s">
        <v>438</v>
      </c>
      <c r="B87" s="2" t="s">
        <v>439</v>
      </c>
      <c r="C87" s="2" t="s">
        <v>231</v>
      </c>
      <c r="D87" s="3">
        <v>1946</v>
      </c>
      <c r="E87" s="3">
        <v>8500</v>
      </c>
      <c r="F87" s="3">
        <v>16541000</v>
      </c>
      <c r="G87" s="2" t="s">
        <v>315</v>
      </c>
      <c r="H87" s="3">
        <v>10143566811.473059</v>
      </c>
    </row>
    <row r="88" spans="1:8">
      <c r="A88" s="2" t="s">
        <v>440</v>
      </c>
      <c r="B88" s="2" t="s">
        <v>232</v>
      </c>
      <c r="C88" s="2" t="s">
        <v>174</v>
      </c>
      <c r="D88" s="3">
        <v>1827.2850000000001</v>
      </c>
      <c r="E88" s="3">
        <v>9000</v>
      </c>
      <c r="F88" s="3">
        <v>16445565</v>
      </c>
      <c r="G88" s="2" t="s">
        <v>315</v>
      </c>
      <c r="H88" s="3">
        <v>10143566811.473059</v>
      </c>
    </row>
    <row r="89" spans="1:8">
      <c r="A89" s="2" t="s">
        <v>441</v>
      </c>
      <c r="B89" s="2" t="s">
        <v>233</v>
      </c>
      <c r="C89" s="2" t="s">
        <v>36</v>
      </c>
      <c r="D89" s="3">
        <v>273</v>
      </c>
      <c r="E89" s="3">
        <v>1576</v>
      </c>
      <c r="F89" s="3">
        <v>430248</v>
      </c>
      <c r="G89" s="2" t="s">
        <v>315</v>
      </c>
      <c r="H89" s="3">
        <v>10143566811.473059</v>
      </c>
    </row>
    <row r="90" spans="1:8">
      <c r="A90" s="2" t="s">
        <v>442</v>
      </c>
      <c r="B90" s="2" t="s">
        <v>443</v>
      </c>
      <c r="C90" s="2" t="s">
        <v>42</v>
      </c>
      <c r="D90" s="3">
        <v>8823.875</v>
      </c>
      <c r="E90" s="3">
        <v>4930</v>
      </c>
      <c r="F90" s="3">
        <v>43501703.75</v>
      </c>
      <c r="G90" s="2" t="s">
        <v>315</v>
      </c>
      <c r="H90" s="3">
        <v>10143566811.473059</v>
      </c>
    </row>
    <row r="91" spans="1:8">
      <c r="A91" s="2" t="s">
        <v>444</v>
      </c>
      <c r="B91" s="2" t="s">
        <v>234</v>
      </c>
      <c r="C91" s="2" t="s">
        <v>235</v>
      </c>
      <c r="D91" s="3">
        <v>440</v>
      </c>
      <c r="E91" s="3">
        <v>14500</v>
      </c>
      <c r="F91" s="3">
        <v>6380000</v>
      </c>
      <c r="G91" s="2" t="s">
        <v>315</v>
      </c>
      <c r="H91" s="3">
        <v>10143566811.473059</v>
      </c>
    </row>
    <row r="92" spans="1:8">
      <c r="A92" s="2" t="s">
        <v>445</v>
      </c>
      <c r="B92" s="2" t="s">
        <v>236</v>
      </c>
      <c r="C92" s="2" t="s">
        <v>174</v>
      </c>
      <c r="D92" s="3">
        <v>6.12</v>
      </c>
      <c r="E92" s="3">
        <v>1800</v>
      </c>
      <c r="F92" s="3">
        <v>11016</v>
      </c>
      <c r="G92" s="2" t="s">
        <v>315</v>
      </c>
      <c r="H92" s="3">
        <v>10143566811.473059</v>
      </c>
    </row>
    <row r="93" spans="1:8">
      <c r="A93" s="2" t="s">
        <v>446</v>
      </c>
      <c r="B93" s="2" t="s">
        <v>237</v>
      </c>
      <c r="C93" s="2" t="s">
        <v>42</v>
      </c>
      <c r="D93" s="3">
        <v>754.5</v>
      </c>
      <c r="E93" s="3">
        <v>4500</v>
      </c>
      <c r="F93" s="3">
        <v>3395250</v>
      </c>
      <c r="G93" s="2" t="s">
        <v>315</v>
      </c>
      <c r="H93" s="3">
        <v>10143566811.473059</v>
      </c>
    </row>
    <row r="94" spans="1:8">
      <c r="A94" s="2" t="s">
        <v>447</v>
      </c>
      <c r="B94" s="2" t="s">
        <v>448</v>
      </c>
      <c r="C94" s="2" t="s">
        <v>73</v>
      </c>
      <c r="D94" s="3">
        <v>30310</v>
      </c>
      <c r="E94" s="3">
        <v>1500</v>
      </c>
      <c r="F94" s="3">
        <v>45465000</v>
      </c>
      <c r="G94" s="2" t="s">
        <v>315</v>
      </c>
      <c r="H94" s="3">
        <v>10143566811.473059</v>
      </c>
    </row>
    <row r="95" spans="1:8">
      <c r="A95" s="2" t="s">
        <v>449</v>
      </c>
      <c r="B95" s="2" t="s">
        <v>238</v>
      </c>
      <c r="C95" s="2" t="s">
        <v>36</v>
      </c>
      <c r="D95" s="3">
        <v>1772</v>
      </c>
      <c r="E95" s="3">
        <v>1000</v>
      </c>
      <c r="F95" s="3">
        <v>1772000</v>
      </c>
      <c r="G95" s="2" t="s">
        <v>315</v>
      </c>
      <c r="H95" s="3">
        <v>10143566811.473059</v>
      </c>
    </row>
    <row r="96" spans="1:8">
      <c r="A96" s="2" t="s">
        <v>450</v>
      </c>
      <c r="B96" s="2" t="s">
        <v>239</v>
      </c>
      <c r="C96" s="2" t="s">
        <v>36</v>
      </c>
      <c r="D96" s="3">
        <v>1259</v>
      </c>
      <c r="E96" s="3">
        <v>1322</v>
      </c>
      <c r="F96" s="3">
        <v>1664398</v>
      </c>
      <c r="G96" s="2" t="s">
        <v>315</v>
      </c>
      <c r="H96" s="3">
        <v>10143566811.473059</v>
      </c>
    </row>
    <row r="97" spans="1:8">
      <c r="A97" s="2" t="s">
        <v>451</v>
      </c>
      <c r="B97" s="2" t="s">
        <v>240</v>
      </c>
      <c r="C97" s="2" t="s">
        <v>45</v>
      </c>
      <c r="D97" s="3">
        <v>5.48</v>
      </c>
      <c r="E97" s="3">
        <v>46400</v>
      </c>
      <c r="F97" s="3">
        <v>254272</v>
      </c>
      <c r="G97" s="2" t="s">
        <v>315</v>
      </c>
      <c r="H97" s="3">
        <v>10143566811.473059</v>
      </c>
    </row>
    <row r="98" spans="1:8">
      <c r="A98" s="2" t="s">
        <v>452</v>
      </c>
      <c r="B98" s="2" t="s">
        <v>241</v>
      </c>
      <c r="C98" s="2" t="s">
        <v>36</v>
      </c>
      <c r="D98" s="3">
        <v>5.48</v>
      </c>
      <c r="E98" s="3">
        <v>14120</v>
      </c>
      <c r="F98" s="3">
        <v>77377.600000000006</v>
      </c>
      <c r="G98" s="2" t="s">
        <v>315</v>
      </c>
      <c r="H98" s="3">
        <v>10143566811.473059</v>
      </c>
    </row>
    <row r="99" spans="1:8">
      <c r="A99" s="2" t="s">
        <v>453</v>
      </c>
      <c r="B99" s="2" t="s">
        <v>242</v>
      </c>
      <c r="C99" s="2" t="s">
        <v>36</v>
      </c>
      <c r="D99" s="3">
        <v>303.10000000000002</v>
      </c>
      <c r="E99" s="3">
        <v>4532</v>
      </c>
      <c r="F99" s="3">
        <v>1373649.2</v>
      </c>
      <c r="G99" s="2" t="s">
        <v>315</v>
      </c>
      <c r="H99" s="3">
        <v>10143566811.473059</v>
      </c>
    </row>
    <row r="100" spans="1:8">
      <c r="A100" s="2" t="s">
        <v>454</v>
      </c>
      <c r="B100" s="2" t="s">
        <v>243</v>
      </c>
      <c r="C100" s="2" t="s">
        <v>36</v>
      </c>
      <c r="D100" s="3">
        <v>151.55000000000001</v>
      </c>
      <c r="E100" s="3">
        <v>10261</v>
      </c>
      <c r="F100" s="3">
        <v>1555054.55</v>
      </c>
      <c r="G100" s="2" t="s">
        <v>315</v>
      </c>
      <c r="H100" s="3">
        <v>10143566811.473059</v>
      </c>
    </row>
    <row r="101" spans="1:8">
      <c r="A101" s="2" t="s">
        <v>455</v>
      </c>
      <c r="B101" s="2" t="s">
        <v>456</v>
      </c>
      <c r="C101" s="2" t="s">
        <v>182</v>
      </c>
      <c r="D101" s="3">
        <v>230.52</v>
      </c>
      <c r="E101" s="3">
        <v>10855</v>
      </c>
      <c r="F101" s="3">
        <v>2502294.6</v>
      </c>
      <c r="G101" s="2" t="s">
        <v>315</v>
      </c>
      <c r="H101" s="3">
        <v>10143566811.473059</v>
      </c>
    </row>
    <row r="102" spans="1:8">
      <c r="A102" s="2" t="s">
        <v>457</v>
      </c>
      <c r="B102" s="2" t="s">
        <v>244</v>
      </c>
      <c r="C102" s="2" t="s">
        <v>227</v>
      </c>
      <c r="D102" s="3">
        <v>1000</v>
      </c>
      <c r="E102" s="3">
        <v>1000</v>
      </c>
      <c r="F102" s="3">
        <v>1000000</v>
      </c>
      <c r="G102" s="2" t="s">
        <v>315</v>
      </c>
      <c r="H102" s="3">
        <v>10143566811.473059</v>
      </c>
    </row>
    <row r="103" spans="1:8">
      <c r="A103" s="2" t="s">
        <v>458</v>
      </c>
      <c r="B103" s="2" t="s">
        <v>245</v>
      </c>
      <c r="C103" s="2" t="s">
        <v>50</v>
      </c>
      <c r="D103" s="3">
        <v>12136.25</v>
      </c>
      <c r="E103" s="3">
        <v>11000</v>
      </c>
      <c r="F103" s="3">
        <v>133498750</v>
      </c>
      <c r="G103" s="2" t="s">
        <v>315</v>
      </c>
      <c r="H103" s="3">
        <v>10143566811.473059</v>
      </c>
    </row>
    <row r="104" spans="1:8">
      <c r="A104" s="2" t="s">
        <v>459</v>
      </c>
      <c r="B104" s="2" t="s">
        <v>246</v>
      </c>
      <c r="C104" s="2" t="s">
        <v>36</v>
      </c>
      <c r="D104" s="3">
        <v>10247.1</v>
      </c>
      <c r="E104" s="3">
        <v>8400</v>
      </c>
      <c r="F104" s="3">
        <v>86075640</v>
      </c>
      <c r="G104" s="2" t="s">
        <v>315</v>
      </c>
      <c r="H104" s="3">
        <v>10143566811.473059</v>
      </c>
    </row>
    <row r="105" spans="1:8">
      <c r="A105" s="2" t="s">
        <v>460</v>
      </c>
      <c r="B105" s="2" t="s">
        <v>247</v>
      </c>
      <c r="C105" s="2" t="s">
        <v>36</v>
      </c>
      <c r="D105" s="3">
        <v>1766.5</v>
      </c>
      <c r="E105" s="3">
        <v>8400</v>
      </c>
      <c r="F105" s="3">
        <v>14838600</v>
      </c>
      <c r="G105" s="2" t="s">
        <v>315</v>
      </c>
      <c r="H105" s="3">
        <v>10143566811.473059</v>
      </c>
    </row>
    <row r="106" spans="1:8">
      <c r="A106" s="2" t="s">
        <v>461</v>
      </c>
      <c r="B106" s="2" t="s">
        <v>248</v>
      </c>
      <c r="C106" s="2" t="s">
        <v>45</v>
      </c>
      <c r="D106" s="3">
        <v>6937.5</v>
      </c>
      <c r="E106" s="3">
        <v>10500</v>
      </c>
      <c r="F106" s="3">
        <v>72843750</v>
      </c>
      <c r="G106" s="2" t="s">
        <v>315</v>
      </c>
      <c r="H106" s="3">
        <v>10143566811.473059</v>
      </c>
    </row>
    <row r="107" spans="1:8">
      <c r="A107" s="2" t="s">
        <v>462</v>
      </c>
      <c r="B107" s="2" t="s">
        <v>249</v>
      </c>
      <c r="C107" s="2" t="s">
        <v>50</v>
      </c>
      <c r="D107" s="3">
        <v>14.802</v>
      </c>
      <c r="E107" s="3">
        <v>30000</v>
      </c>
      <c r="F107" s="3">
        <v>444060</v>
      </c>
      <c r="G107" s="2" t="s">
        <v>315</v>
      </c>
      <c r="H107" s="3">
        <v>10143566811.473059</v>
      </c>
    </row>
    <row r="108" spans="1:8">
      <c r="A108" s="2" t="s">
        <v>463</v>
      </c>
      <c r="B108" s="2" t="s">
        <v>250</v>
      </c>
      <c r="C108" s="2" t="s">
        <v>45</v>
      </c>
      <c r="D108" s="3">
        <v>1501.8</v>
      </c>
      <c r="E108" s="3">
        <v>190000</v>
      </c>
      <c r="F108" s="3">
        <v>285342000</v>
      </c>
      <c r="G108" s="2" t="s">
        <v>315</v>
      </c>
      <c r="H108" s="3">
        <v>10143566811.473059</v>
      </c>
    </row>
    <row r="109" spans="1:8">
      <c r="A109" s="2" t="s">
        <v>464</v>
      </c>
      <c r="B109" s="2" t="s">
        <v>251</v>
      </c>
      <c r="C109" s="2" t="s">
        <v>229</v>
      </c>
      <c r="D109" s="3">
        <v>342.14</v>
      </c>
      <c r="E109" s="3">
        <v>32000</v>
      </c>
      <c r="F109" s="3">
        <v>10948480</v>
      </c>
      <c r="G109" s="2" t="s">
        <v>315</v>
      </c>
      <c r="H109" s="3">
        <v>10143566811.473059</v>
      </c>
    </row>
    <row r="110" spans="1:8">
      <c r="A110" s="2" t="s">
        <v>465</v>
      </c>
      <c r="B110" s="2" t="s">
        <v>252</v>
      </c>
      <c r="C110" s="2" t="s">
        <v>253</v>
      </c>
      <c r="D110" s="3">
        <v>228.84200000000001</v>
      </c>
      <c r="E110" s="3">
        <v>52000</v>
      </c>
      <c r="F110" s="3">
        <v>11899784</v>
      </c>
      <c r="G110" s="2" t="s">
        <v>315</v>
      </c>
      <c r="H110" s="3">
        <v>10143566811.473059</v>
      </c>
    </row>
    <row r="111" spans="1:8">
      <c r="A111" s="2" t="s">
        <v>466</v>
      </c>
      <c r="B111" s="2" t="s">
        <v>254</v>
      </c>
      <c r="C111" s="2" t="s">
        <v>253</v>
      </c>
      <c r="D111" s="3">
        <v>365.26</v>
      </c>
      <c r="E111" s="3">
        <v>17000</v>
      </c>
      <c r="F111" s="3">
        <v>6209420</v>
      </c>
      <c r="G111" s="2" t="s">
        <v>315</v>
      </c>
      <c r="H111" s="3">
        <v>10143566811.473059</v>
      </c>
    </row>
    <row r="112" spans="1:8">
      <c r="A112" s="2" t="s">
        <v>467</v>
      </c>
      <c r="B112" s="2" t="s">
        <v>255</v>
      </c>
      <c r="C112" s="2" t="s">
        <v>45</v>
      </c>
      <c r="D112" s="3">
        <v>327</v>
      </c>
      <c r="E112" s="3">
        <v>2300</v>
      </c>
      <c r="F112" s="3">
        <v>752100</v>
      </c>
      <c r="G112" s="2" t="s">
        <v>315</v>
      </c>
      <c r="H112" s="3">
        <v>10143566811.473059</v>
      </c>
    </row>
    <row r="113" spans="1:8">
      <c r="A113" s="2" t="s">
        <v>468</v>
      </c>
      <c r="B113" s="2" t="s">
        <v>469</v>
      </c>
      <c r="C113" s="2" t="s">
        <v>110</v>
      </c>
      <c r="D113" s="3">
        <v>21.8</v>
      </c>
      <c r="E113" s="3">
        <v>270000</v>
      </c>
      <c r="F113" s="3">
        <v>5886000</v>
      </c>
      <c r="G113" s="2" t="s">
        <v>315</v>
      </c>
      <c r="H113" s="3">
        <v>10143566811.473059</v>
      </c>
    </row>
    <row r="114" spans="1:8">
      <c r="A114" s="2" t="s">
        <v>470</v>
      </c>
      <c r="B114" s="2" t="s">
        <v>471</v>
      </c>
      <c r="C114" s="2" t="s">
        <v>176</v>
      </c>
      <c r="D114" s="3">
        <v>95.55</v>
      </c>
      <c r="E114" s="3">
        <v>105584</v>
      </c>
      <c r="F114" s="3">
        <v>10088551.199999999</v>
      </c>
      <c r="G114" s="2" t="s">
        <v>315</v>
      </c>
      <c r="H114" s="3">
        <v>10143566811.473059</v>
      </c>
    </row>
    <row r="115" spans="1:8">
      <c r="A115" s="2" t="s">
        <v>472</v>
      </c>
      <c r="B115" s="2" t="s">
        <v>473</v>
      </c>
      <c r="C115" s="2" t="s">
        <v>182</v>
      </c>
      <c r="D115" s="3">
        <v>284.39999999999998</v>
      </c>
      <c r="E115" s="3">
        <v>59936</v>
      </c>
      <c r="F115" s="3">
        <v>17045798.399999999</v>
      </c>
      <c r="G115" s="2" t="s">
        <v>315</v>
      </c>
      <c r="H115" s="3">
        <v>10143566811.473059</v>
      </c>
    </row>
    <row r="116" spans="1:8">
      <c r="A116" s="2" t="s">
        <v>474</v>
      </c>
      <c r="B116" s="2" t="s">
        <v>123</v>
      </c>
      <c r="C116" s="2" t="s">
        <v>77</v>
      </c>
      <c r="D116" s="3">
        <v>25557.5</v>
      </c>
      <c r="E116" s="3">
        <v>4950</v>
      </c>
      <c r="F116" s="3">
        <v>126509625</v>
      </c>
      <c r="G116" s="2" t="s">
        <v>315</v>
      </c>
      <c r="H116" s="3">
        <v>10143566811.473059</v>
      </c>
    </row>
    <row r="117" spans="1:8">
      <c r="A117" s="2" t="s">
        <v>475</v>
      </c>
      <c r="B117" s="2" t="s">
        <v>124</v>
      </c>
      <c r="C117" s="2" t="s">
        <v>36</v>
      </c>
      <c r="D117" s="3">
        <v>21</v>
      </c>
      <c r="E117" s="3">
        <v>29400</v>
      </c>
      <c r="F117" s="3">
        <v>617400</v>
      </c>
      <c r="G117" s="2" t="s">
        <v>315</v>
      </c>
      <c r="H117" s="3">
        <v>10143566811.473059</v>
      </c>
    </row>
    <row r="118" spans="1:8">
      <c r="A118" s="2" t="s">
        <v>476</v>
      </c>
      <c r="B118" s="2" t="s">
        <v>125</v>
      </c>
      <c r="C118" s="2" t="s">
        <v>36</v>
      </c>
      <c r="D118" s="3">
        <v>52</v>
      </c>
      <c r="E118" s="3">
        <v>38000</v>
      </c>
      <c r="F118" s="3">
        <v>1976000</v>
      </c>
      <c r="G118" s="2" t="s">
        <v>315</v>
      </c>
      <c r="H118" s="3">
        <v>10143566811.473059</v>
      </c>
    </row>
    <row r="119" spans="1:8">
      <c r="A119" s="2" t="s">
        <v>477</v>
      </c>
      <c r="B119" s="2" t="s">
        <v>126</v>
      </c>
      <c r="C119" s="2" t="s">
        <v>36</v>
      </c>
      <c r="D119" s="3">
        <v>18</v>
      </c>
      <c r="E119" s="3">
        <v>53000</v>
      </c>
      <c r="F119" s="3">
        <v>954000</v>
      </c>
      <c r="G119" s="2" t="s">
        <v>315</v>
      </c>
      <c r="H119" s="3">
        <v>10143566811.473059</v>
      </c>
    </row>
    <row r="120" spans="1:8">
      <c r="A120" s="2" t="s">
        <v>478</v>
      </c>
      <c r="B120" s="2" t="s">
        <v>127</v>
      </c>
      <c r="C120" s="2" t="s">
        <v>77</v>
      </c>
      <c r="D120" s="3">
        <v>2336</v>
      </c>
      <c r="E120" s="3">
        <v>4500</v>
      </c>
      <c r="F120" s="3">
        <v>10512000</v>
      </c>
      <c r="G120" s="2" t="s">
        <v>315</v>
      </c>
      <c r="H120" s="3">
        <v>10143566811.473059</v>
      </c>
    </row>
    <row r="121" spans="1:8">
      <c r="A121" s="2" t="s">
        <v>479</v>
      </c>
      <c r="B121" s="2" t="s">
        <v>128</v>
      </c>
      <c r="C121" s="2" t="s">
        <v>73</v>
      </c>
      <c r="D121" s="3">
        <v>44140.5</v>
      </c>
      <c r="E121" s="3">
        <v>5000</v>
      </c>
      <c r="F121" s="3">
        <v>220702500</v>
      </c>
      <c r="G121" s="2" t="s">
        <v>315</v>
      </c>
      <c r="H121" s="3">
        <v>10143566811.473059</v>
      </c>
    </row>
    <row r="122" spans="1:8">
      <c r="A122" s="2" t="s">
        <v>480</v>
      </c>
      <c r="B122" s="2" t="s">
        <v>129</v>
      </c>
      <c r="C122" s="2" t="s">
        <v>36</v>
      </c>
      <c r="D122" s="3">
        <v>240</v>
      </c>
      <c r="E122" s="3">
        <v>6000</v>
      </c>
      <c r="F122" s="3">
        <v>1440000</v>
      </c>
      <c r="G122" s="2" t="s">
        <v>315</v>
      </c>
      <c r="H122" s="3">
        <v>10143566811.473059</v>
      </c>
    </row>
    <row r="123" spans="1:8">
      <c r="A123" s="2" t="s">
        <v>481</v>
      </c>
      <c r="B123" s="2" t="s">
        <v>130</v>
      </c>
      <c r="C123" s="2" t="s">
        <v>39</v>
      </c>
      <c r="D123" s="3">
        <v>1444.5</v>
      </c>
      <c r="E123" s="3">
        <v>32000</v>
      </c>
      <c r="F123" s="3">
        <v>46224000</v>
      </c>
      <c r="G123" s="2" t="s">
        <v>315</v>
      </c>
      <c r="H123" s="3">
        <v>10143566811.473059</v>
      </c>
    </row>
    <row r="124" spans="1:8">
      <c r="A124" s="2" t="s">
        <v>482</v>
      </c>
      <c r="B124" s="2" t="s">
        <v>131</v>
      </c>
      <c r="C124" s="2" t="s">
        <v>73</v>
      </c>
      <c r="D124" s="3">
        <v>24370.5</v>
      </c>
      <c r="E124" s="3">
        <v>9075</v>
      </c>
      <c r="F124" s="3">
        <v>221162287.5</v>
      </c>
      <c r="G124" s="2" t="s">
        <v>315</v>
      </c>
      <c r="H124" s="3">
        <v>10143566811.473059</v>
      </c>
    </row>
    <row r="125" spans="1:8">
      <c r="A125" s="2" t="s">
        <v>483</v>
      </c>
      <c r="B125" s="2" t="s">
        <v>132</v>
      </c>
      <c r="C125" s="2" t="s">
        <v>45</v>
      </c>
      <c r="D125" s="3">
        <v>12003</v>
      </c>
      <c r="E125" s="3">
        <v>2000</v>
      </c>
      <c r="F125" s="3">
        <v>24006000</v>
      </c>
      <c r="G125" s="2" t="s">
        <v>315</v>
      </c>
      <c r="H125" s="3">
        <v>10143566811.473059</v>
      </c>
    </row>
    <row r="126" spans="1:8">
      <c r="A126" s="2" t="s">
        <v>484</v>
      </c>
      <c r="B126" s="2" t="s">
        <v>133</v>
      </c>
      <c r="C126" s="2" t="s">
        <v>39</v>
      </c>
      <c r="D126" s="3">
        <v>31878</v>
      </c>
      <c r="E126" s="3">
        <v>4100</v>
      </c>
      <c r="F126" s="3">
        <v>130699800</v>
      </c>
      <c r="G126" s="2" t="s">
        <v>315</v>
      </c>
      <c r="H126" s="3">
        <v>10143566811.473059</v>
      </c>
    </row>
    <row r="127" spans="1:8">
      <c r="A127" s="2" t="s">
        <v>485</v>
      </c>
      <c r="B127" s="2" t="s">
        <v>134</v>
      </c>
      <c r="C127" s="2" t="s">
        <v>39</v>
      </c>
      <c r="D127" s="3">
        <v>30980</v>
      </c>
      <c r="E127" s="3">
        <v>1500</v>
      </c>
      <c r="F127" s="3">
        <v>46470000</v>
      </c>
      <c r="G127" s="2" t="s">
        <v>315</v>
      </c>
      <c r="H127" s="3">
        <v>10143566811.473059</v>
      </c>
    </row>
    <row r="128" spans="1:8">
      <c r="A128" s="2" t="s">
        <v>486</v>
      </c>
      <c r="B128" s="2" t="s">
        <v>135</v>
      </c>
      <c r="C128" s="2" t="s">
        <v>39</v>
      </c>
      <c r="D128" s="3">
        <v>1509</v>
      </c>
      <c r="E128" s="3">
        <v>4470</v>
      </c>
      <c r="F128" s="3">
        <v>6745230</v>
      </c>
      <c r="G128" s="2" t="s">
        <v>315</v>
      </c>
      <c r="H128" s="3">
        <v>10143566811.473059</v>
      </c>
    </row>
    <row r="129" spans="1:8">
      <c r="A129" s="2" t="s">
        <v>487</v>
      </c>
      <c r="B129" s="2" t="s">
        <v>136</v>
      </c>
      <c r="C129" s="2" t="s">
        <v>39</v>
      </c>
      <c r="D129" s="3">
        <v>25299</v>
      </c>
      <c r="E129" s="3">
        <v>5400</v>
      </c>
      <c r="F129" s="3">
        <v>136614600</v>
      </c>
      <c r="G129" s="2" t="s">
        <v>315</v>
      </c>
      <c r="H129" s="3">
        <v>10143566811.473059</v>
      </c>
    </row>
    <row r="130" spans="1:8">
      <c r="A130" s="2" t="s">
        <v>488</v>
      </c>
      <c r="B130" s="2" t="s">
        <v>137</v>
      </c>
      <c r="C130" s="2" t="s">
        <v>39</v>
      </c>
      <c r="D130" s="3">
        <v>19800</v>
      </c>
      <c r="E130" s="3">
        <v>3000</v>
      </c>
      <c r="F130" s="3">
        <v>59400000</v>
      </c>
      <c r="G130" s="2" t="s">
        <v>315</v>
      </c>
      <c r="H130" s="3">
        <v>10143566811.473059</v>
      </c>
    </row>
    <row r="131" spans="1:8">
      <c r="A131" s="2" t="s">
        <v>489</v>
      </c>
      <c r="B131" s="2" t="s">
        <v>138</v>
      </c>
      <c r="C131" s="2" t="s">
        <v>39</v>
      </c>
      <c r="D131" s="3">
        <v>0</v>
      </c>
      <c r="E131" s="3">
        <v>6187.5</v>
      </c>
      <c r="F131" s="3">
        <v>0</v>
      </c>
      <c r="G131" s="2" t="s">
        <v>315</v>
      </c>
      <c r="H131" s="3">
        <v>10143566811.473059</v>
      </c>
    </row>
    <row r="132" spans="1:8">
      <c r="A132" s="2" t="s">
        <v>490</v>
      </c>
      <c r="B132" s="2" t="s">
        <v>139</v>
      </c>
      <c r="C132" s="2" t="s">
        <v>77</v>
      </c>
      <c r="D132" s="3">
        <v>14499.873542857144</v>
      </c>
      <c r="E132" s="3">
        <v>17400</v>
      </c>
      <c r="F132" s="3">
        <v>252297799.64571428</v>
      </c>
      <c r="G132" s="2" t="s">
        <v>315</v>
      </c>
      <c r="H132" s="3">
        <v>10143566811.473059</v>
      </c>
    </row>
    <row r="133" spans="1:8">
      <c r="A133" s="2" t="s">
        <v>491</v>
      </c>
      <c r="B133" s="2" t="s">
        <v>140</v>
      </c>
      <c r="C133" s="2" t="s">
        <v>77</v>
      </c>
      <c r="D133" s="3">
        <v>0</v>
      </c>
      <c r="E133" s="3">
        <v>12500</v>
      </c>
      <c r="F133" s="3">
        <v>0</v>
      </c>
      <c r="G133" s="2" t="s">
        <v>315</v>
      </c>
      <c r="H133" s="3">
        <v>10143566811.473059</v>
      </c>
    </row>
    <row r="134" spans="1:8">
      <c r="A134" s="2" t="s">
        <v>492</v>
      </c>
      <c r="B134" s="2" t="s">
        <v>141</v>
      </c>
      <c r="C134" s="2" t="s">
        <v>142</v>
      </c>
      <c r="D134" s="3">
        <v>10.5</v>
      </c>
      <c r="E134" s="3">
        <v>220000</v>
      </c>
      <c r="F134" s="3">
        <v>2310000</v>
      </c>
      <c r="G134" s="2" t="s">
        <v>315</v>
      </c>
      <c r="H134" s="3">
        <v>10143566811.473059</v>
      </c>
    </row>
    <row r="135" spans="1:8">
      <c r="A135" s="2" t="s">
        <v>493</v>
      </c>
      <c r="B135" s="2" t="s">
        <v>143</v>
      </c>
      <c r="C135" s="2" t="s">
        <v>144</v>
      </c>
      <c r="D135" s="3">
        <v>1301.433</v>
      </c>
      <c r="E135" s="3">
        <v>240000</v>
      </c>
      <c r="F135" s="3">
        <v>312343920</v>
      </c>
      <c r="G135" s="2" t="s">
        <v>315</v>
      </c>
      <c r="H135" s="3">
        <v>10143566811.473059</v>
      </c>
    </row>
    <row r="136" spans="1:8">
      <c r="A136" s="2" t="s">
        <v>494</v>
      </c>
      <c r="B136" s="2" t="s">
        <v>145</v>
      </c>
      <c r="C136" s="2" t="s">
        <v>39</v>
      </c>
      <c r="D136" s="3">
        <v>8141.9</v>
      </c>
      <c r="E136" s="3">
        <v>8000</v>
      </c>
      <c r="F136" s="3">
        <v>65135200</v>
      </c>
      <c r="G136" s="2" t="s">
        <v>315</v>
      </c>
      <c r="H136" s="3">
        <v>10143566811.473059</v>
      </c>
    </row>
    <row r="137" spans="1:8">
      <c r="A137" s="2" t="s">
        <v>495</v>
      </c>
      <c r="B137" s="2" t="s">
        <v>146</v>
      </c>
      <c r="C137" s="2" t="s">
        <v>147</v>
      </c>
      <c r="D137" s="3">
        <v>7798.8879999999999</v>
      </c>
      <c r="E137" s="3">
        <v>41257</v>
      </c>
      <c r="F137" s="3">
        <v>321758722.21600002</v>
      </c>
      <c r="G137" s="2" t="s">
        <v>315</v>
      </c>
      <c r="H137" s="3">
        <v>10143566811.473059</v>
      </c>
    </row>
    <row r="138" spans="1:8">
      <c r="A138" s="2" t="s">
        <v>496</v>
      </c>
      <c r="B138" s="2" t="s">
        <v>148</v>
      </c>
      <c r="C138" s="2" t="s">
        <v>147</v>
      </c>
      <c r="D138" s="3">
        <v>133.5</v>
      </c>
      <c r="E138" s="3">
        <v>41257</v>
      </c>
      <c r="F138" s="3">
        <v>5507809.5</v>
      </c>
      <c r="G138" s="2" t="s">
        <v>315</v>
      </c>
      <c r="H138" s="3">
        <v>10143566811.473059</v>
      </c>
    </row>
    <row r="139" spans="1:8">
      <c r="A139" s="2" t="s">
        <v>497</v>
      </c>
      <c r="B139" s="2" t="s">
        <v>149</v>
      </c>
      <c r="C139" s="2" t="s">
        <v>147</v>
      </c>
      <c r="D139" s="3">
        <v>252</v>
      </c>
      <c r="E139" s="3">
        <v>50000</v>
      </c>
      <c r="F139" s="3">
        <v>12600000</v>
      </c>
      <c r="G139" s="2" t="s">
        <v>315</v>
      </c>
      <c r="H139" s="3">
        <v>10143566811.473059</v>
      </c>
    </row>
    <row r="140" spans="1:8">
      <c r="A140" s="2" t="s">
        <v>498</v>
      </c>
      <c r="B140" s="2" t="s">
        <v>150</v>
      </c>
      <c r="C140" s="2" t="s">
        <v>147</v>
      </c>
      <c r="D140" s="3">
        <v>67.8</v>
      </c>
      <c r="E140" s="3">
        <v>41257</v>
      </c>
      <c r="F140" s="3">
        <v>2797224.6</v>
      </c>
      <c r="G140" s="2" t="s">
        <v>315</v>
      </c>
      <c r="H140" s="3">
        <v>10143566811.473059</v>
      </c>
    </row>
    <row r="141" spans="1:8">
      <c r="A141" s="2" t="s">
        <v>499</v>
      </c>
      <c r="B141" s="2" t="s">
        <v>151</v>
      </c>
      <c r="C141" s="2" t="s">
        <v>147</v>
      </c>
      <c r="D141" s="3">
        <v>54.5</v>
      </c>
      <c r="E141" s="3">
        <v>41257</v>
      </c>
      <c r="F141" s="3">
        <v>2248506.5</v>
      </c>
      <c r="G141" s="2" t="s">
        <v>315</v>
      </c>
      <c r="H141" s="3">
        <v>10143566811.473059</v>
      </c>
    </row>
    <row r="142" spans="1:8">
      <c r="A142" s="2" t="s">
        <v>500</v>
      </c>
      <c r="B142" s="2" t="s">
        <v>152</v>
      </c>
      <c r="C142" s="2" t="s">
        <v>153</v>
      </c>
      <c r="D142" s="3">
        <v>4.1059999999999999</v>
      </c>
      <c r="E142" s="3">
        <v>750000</v>
      </c>
      <c r="F142" s="3">
        <v>3079500</v>
      </c>
      <c r="G142" s="2" t="s">
        <v>315</v>
      </c>
      <c r="H142" s="3">
        <v>10143566811.473059</v>
      </c>
    </row>
    <row r="143" spans="1:8">
      <c r="A143" s="2" t="s">
        <v>501</v>
      </c>
      <c r="B143" s="2" t="s">
        <v>154</v>
      </c>
      <c r="C143" s="2" t="s">
        <v>153</v>
      </c>
      <c r="D143" s="3">
        <v>4.1059999999999999</v>
      </c>
      <c r="E143" s="3">
        <v>750000</v>
      </c>
      <c r="F143" s="3">
        <v>3079500</v>
      </c>
      <c r="G143" s="2" t="s">
        <v>315</v>
      </c>
      <c r="H143" s="3">
        <v>10143566811.473059</v>
      </c>
    </row>
    <row r="144" spans="1:8">
      <c r="A144" s="2" t="s">
        <v>502</v>
      </c>
      <c r="B144" s="2" t="s">
        <v>155</v>
      </c>
      <c r="C144" s="2" t="s">
        <v>156</v>
      </c>
      <c r="D144" s="3">
        <v>5180.32</v>
      </c>
      <c r="E144" s="3">
        <v>7556</v>
      </c>
      <c r="F144" s="3">
        <v>39142497.920000002</v>
      </c>
      <c r="G144" s="2" t="s">
        <v>315</v>
      </c>
      <c r="H144" s="3">
        <v>10143566811.473059</v>
      </c>
    </row>
    <row r="145" spans="1:8">
      <c r="A145" s="2" t="s">
        <v>503</v>
      </c>
      <c r="B145" s="2" t="s">
        <v>157</v>
      </c>
      <c r="C145" s="2" t="s">
        <v>156</v>
      </c>
      <c r="D145" s="3">
        <v>900</v>
      </c>
      <c r="E145" s="3">
        <v>3714</v>
      </c>
      <c r="F145" s="3">
        <v>3342600</v>
      </c>
      <c r="G145" s="2" t="s">
        <v>315</v>
      </c>
      <c r="H145" s="3">
        <v>10143566811.473059</v>
      </c>
    </row>
    <row r="146" spans="1:8">
      <c r="A146" s="2" t="s">
        <v>504</v>
      </c>
      <c r="B146" s="2" t="s">
        <v>158</v>
      </c>
      <c r="C146" s="2" t="s">
        <v>153</v>
      </c>
      <c r="D146" s="3">
        <v>3.4598800000000001</v>
      </c>
      <c r="E146" s="3">
        <v>1911160</v>
      </c>
      <c r="F146" s="3">
        <v>6612384.2608000003</v>
      </c>
      <c r="G146" s="2" t="s">
        <v>315</v>
      </c>
      <c r="H146" s="3">
        <v>10143566811.473059</v>
      </c>
    </row>
    <row r="147" spans="1:8">
      <c r="A147" s="2" t="s">
        <v>505</v>
      </c>
      <c r="B147" s="2" t="s">
        <v>159</v>
      </c>
      <c r="C147" s="2" t="s">
        <v>147</v>
      </c>
      <c r="D147" s="3">
        <v>4937.3999999999996</v>
      </c>
      <c r="E147" s="3">
        <v>49031</v>
      </c>
      <c r="F147" s="3">
        <v>242085659.40000001</v>
      </c>
      <c r="G147" s="2" t="s">
        <v>315</v>
      </c>
      <c r="H147" s="3">
        <v>10143566811.473059</v>
      </c>
    </row>
    <row r="148" spans="1:8">
      <c r="A148" s="2" t="s">
        <v>506</v>
      </c>
      <c r="B148" s="2" t="s">
        <v>160</v>
      </c>
      <c r="C148" s="2" t="s">
        <v>161</v>
      </c>
      <c r="D148" s="3">
        <v>216.98</v>
      </c>
      <c r="E148" s="3">
        <v>50000</v>
      </c>
      <c r="F148" s="3">
        <v>10849000</v>
      </c>
      <c r="G148" s="2" t="s">
        <v>315</v>
      </c>
      <c r="H148" s="3">
        <v>10143566811.473059</v>
      </c>
    </row>
    <row r="149" spans="1:8">
      <c r="A149" s="2" t="s">
        <v>507</v>
      </c>
      <c r="B149" s="2" t="s">
        <v>162</v>
      </c>
      <c r="C149" s="2" t="s">
        <v>153</v>
      </c>
      <c r="D149" s="3">
        <v>4.1059999999999999</v>
      </c>
      <c r="E149" s="3">
        <v>1500000</v>
      </c>
      <c r="F149" s="3">
        <v>6159000</v>
      </c>
      <c r="G149" s="2" t="s">
        <v>315</v>
      </c>
      <c r="H149" s="3">
        <v>10143566811.473059</v>
      </c>
    </row>
    <row r="150" spans="1:8">
      <c r="A150" s="2" t="s">
        <v>508</v>
      </c>
      <c r="B150" s="2" t="s">
        <v>163</v>
      </c>
      <c r="C150" s="2" t="s">
        <v>164</v>
      </c>
      <c r="D150" s="3">
        <v>91.55</v>
      </c>
      <c r="E150" s="3">
        <v>63329</v>
      </c>
      <c r="F150" s="3">
        <v>5797769.9500000002</v>
      </c>
      <c r="G150" s="2" t="s">
        <v>315</v>
      </c>
      <c r="H150" s="3">
        <v>10143566811.473059</v>
      </c>
    </row>
    <row r="151" spans="1:8">
      <c r="A151" s="2" t="s">
        <v>509</v>
      </c>
      <c r="B151" s="2" t="s">
        <v>165</v>
      </c>
      <c r="C151" s="2" t="s">
        <v>161</v>
      </c>
      <c r="D151" s="3">
        <v>2906.85</v>
      </c>
      <c r="E151" s="3">
        <v>29183.3</v>
      </c>
      <c r="F151" s="3">
        <v>84831475.605000004</v>
      </c>
      <c r="G151" s="2" t="s">
        <v>315</v>
      </c>
      <c r="H151" s="3">
        <v>10143566811.473059</v>
      </c>
    </row>
    <row r="152" spans="1:8">
      <c r="A152" s="2" t="s">
        <v>510</v>
      </c>
      <c r="B152" s="2" t="s">
        <v>166</v>
      </c>
      <c r="C152" s="2" t="s">
        <v>161</v>
      </c>
      <c r="D152" s="3">
        <v>2084.88</v>
      </c>
      <c r="E152" s="3">
        <v>58366.6</v>
      </c>
      <c r="F152" s="3">
        <v>121687357.008</v>
      </c>
      <c r="G152" s="2" t="s">
        <v>315</v>
      </c>
      <c r="H152" s="3">
        <v>10143566811.473059</v>
      </c>
    </row>
    <row r="153" spans="1:8">
      <c r="A153" s="2" t="s">
        <v>511</v>
      </c>
      <c r="B153" s="2" t="s">
        <v>167</v>
      </c>
      <c r="C153" s="2" t="s">
        <v>168</v>
      </c>
      <c r="D153" s="3">
        <v>348.6</v>
      </c>
      <c r="E153" s="3">
        <v>65000</v>
      </c>
      <c r="F153" s="3">
        <v>22659000</v>
      </c>
      <c r="G153" s="2" t="s">
        <v>315</v>
      </c>
      <c r="H153" s="3">
        <v>10143566811.473059</v>
      </c>
    </row>
    <row r="154" spans="1:8">
      <c r="A154" s="2" t="s">
        <v>512</v>
      </c>
      <c r="B154" s="2" t="s">
        <v>169</v>
      </c>
      <c r="C154" s="2" t="s">
        <v>168</v>
      </c>
      <c r="D154" s="3">
        <v>449.7</v>
      </c>
      <c r="E154" s="3">
        <v>75000</v>
      </c>
      <c r="F154" s="3">
        <v>33727500</v>
      </c>
      <c r="G154" s="2" t="s">
        <v>315</v>
      </c>
      <c r="H154" s="3">
        <v>10143566811.473059</v>
      </c>
    </row>
    <row r="155" spans="1:8">
      <c r="A155" s="2" t="s">
        <v>513</v>
      </c>
      <c r="B155" s="2" t="s">
        <v>171</v>
      </c>
      <c r="C155" s="2" t="s">
        <v>20</v>
      </c>
      <c r="D155" s="3">
        <v>35354</v>
      </c>
      <c r="E155" s="3">
        <v>800</v>
      </c>
      <c r="F155" s="3">
        <v>28283200</v>
      </c>
      <c r="G155" s="2" t="s">
        <v>315</v>
      </c>
      <c r="H155" s="3">
        <v>10143566811.473059</v>
      </c>
    </row>
    <row r="156" spans="1:8">
      <c r="A156" s="2" t="s">
        <v>514</v>
      </c>
      <c r="B156" s="2" t="s">
        <v>256</v>
      </c>
      <c r="C156" s="2" t="s">
        <v>36</v>
      </c>
      <c r="D156" s="3">
        <v>447.84</v>
      </c>
      <c r="E156" s="3">
        <v>13688</v>
      </c>
      <c r="F156" s="3">
        <v>6130033.9199999999</v>
      </c>
      <c r="G156" s="2" t="s">
        <v>315</v>
      </c>
      <c r="H156" s="3">
        <v>10143566811.473059</v>
      </c>
    </row>
    <row r="157" spans="1:8">
      <c r="A157" s="2" t="s">
        <v>515</v>
      </c>
      <c r="B157" s="2" t="s">
        <v>257</v>
      </c>
      <c r="C157" s="2" t="s">
        <v>36</v>
      </c>
      <c r="D157" s="3">
        <v>3342.8625999999999</v>
      </c>
      <c r="E157" s="3">
        <v>17400</v>
      </c>
      <c r="F157" s="3">
        <v>58165809.240000002</v>
      </c>
      <c r="G157" s="2" t="s">
        <v>315</v>
      </c>
      <c r="H157" s="3">
        <v>10143566811.473059</v>
      </c>
    </row>
    <row r="158" spans="1:8">
      <c r="A158" s="2" t="s">
        <v>516</v>
      </c>
      <c r="B158" s="2" t="s">
        <v>258</v>
      </c>
      <c r="C158" s="2" t="s">
        <v>36</v>
      </c>
      <c r="D158" s="3">
        <v>2590.9960999999998</v>
      </c>
      <c r="E158" s="3">
        <v>18560</v>
      </c>
      <c r="F158" s="3">
        <v>48088887.615999997</v>
      </c>
      <c r="G158" s="2" t="s">
        <v>315</v>
      </c>
      <c r="H158" s="3">
        <v>10143566811.473059</v>
      </c>
    </row>
    <row r="159" spans="1:8">
      <c r="A159" s="2" t="s">
        <v>517</v>
      </c>
      <c r="B159" s="2" t="s">
        <v>259</v>
      </c>
      <c r="C159" s="2" t="s">
        <v>36</v>
      </c>
      <c r="D159" s="3">
        <v>1579</v>
      </c>
      <c r="E159" s="3">
        <v>5660</v>
      </c>
      <c r="F159" s="3">
        <v>8937140</v>
      </c>
      <c r="G159" s="2" t="s">
        <v>315</v>
      </c>
      <c r="H159" s="3">
        <v>10143566811.473059</v>
      </c>
    </row>
    <row r="160" spans="1:8">
      <c r="A160" s="2" t="s">
        <v>518</v>
      </c>
      <c r="B160" s="2" t="s">
        <v>260</v>
      </c>
      <c r="C160" s="2" t="s">
        <v>36</v>
      </c>
      <c r="D160" s="3">
        <v>1524.03</v>
      </c>
      <c r="E160" s="3">
        <v>19638</v>
      </c>
      <c r="F160" s="3">
        <v>29928901.140000001</v>
      </c>
      <c r="G160" s="2" t="s">
        <v>315</v>
      </c>
      <c r="H160" s="3">
        <v>10143566811.473059</v>
      </c>
    </row>
    <row r="161" spans="1:8">
      <c r="A161" s="2" t="s">
        <v>519</v>
      </c>
      <c r="B161" s="2" t="s">
        <v>261</v>
      </c>
      <c r="C161" s="2" t="s">
        <v>36</v>
      </c>
      <c r="D161" s="3">
        <v>5665.31</v>
      </c>
      <c r="E161" s="3">
        <v>3723</v>
      </c>
      <c r="F161" s="3">
        <v>21091949.129999999</v>
      </c>
      <c r="G161" s="2" t="s">
        <v>315</v>
      </c>
      <c r="H161" s="3">
        <v>10143566811.473059</v>
      </c>
    </row>
    <row r="162" spans="1:8">
      <c r="A162" s="2" t="s">
        <v>520</v>
      </c>
      <c r="B162" s="2" t="s">
        <v>262</v>
      </c>
      <c r="C162" s="2" t="s">
        <v>50</v>
      </c>
      <c r="D162" s="3">
        <v>48.231000000000002</v>
      </c>
      <c r="E162" s="3">
        <v>250000</v>
      </c>
      <c r="F162" s="3">
        <v>12057750</v>
      </c>
      <c r="G162" s="2" t="s">
        <v>315</v>
      </c>
      <c r="H162" s="3">
        <v>10143566811.473059</v>
      </c>
    </row>
    <row r="163" spans="1:8">
      <c r="A163" s="2" t="s">
        <v>521</v>
      </c>
      <c r="B163" s="2" t="s">
        <v>263</v>
      </c>
      <c r="C163" s="2" t="s">
        <v>227</v>
      </c>
      <c r="D163" s="3">
        <v>102277360</v>
      </c>
      <c r="E163" s="3">
        <v>1</v>
      </c>
      <c r="F163" s="3">
        <v>102277360</v>
      </c>
      <c r="G163" s="2" t="s">
        <v>315</v>
      </c>
      <c r="H163" s="3">
        <v>10143566811.473059</v>
      </c>
    </row>
    <row r="164" spans="1:8">
      <c r="A164" s="2" t="s">
        <v>522</v>
      </c>
      <c r="B164" s="2" t="s">
        <v>264</v>
      </c>
      <c r="C164" s="2" t="s">
        <v>36</v>
      </c>
      <c r="D164" s="3">
        <v>4840</v>
      </c>
      <c r="E164" s="3">
        <v>250</v>
      </c>
      <c r="F164" s="3">
        <v>1210000</v>
      </c>
      <c r="G164" s="2" t="s">
        <v>315</v>
      </c>
      <c r="H164" s="3">
        <v>10143566811.473059</v>
      </c>
    </row>
    <row r="165" spans="1:8">
      <c r="A165" s="2" t="s">
        <v>523</v>
      </c>
      <c r="B165" s="2" t="s">
        <v>265</v>
      </c>
      <c r="C165" s="2" t="s">
        <v>20</v>
      </c>
      <c r="D165" s="3">
        <v>18.079999999999998</v>
      </c>
      <c r="E165" s="3">
        <v>22000</v>
      </c>
      <c r="F165" s="3">
        <v>397760</v>
      </c>
      <c r="G165" s="2" t="s">
        <v>315</v>
      </c>
      <c r="H165" s="3">
        <v>10143566811.473059</v>
      </c>
    </row>
    <row r="166" spans="1:8">
      <c r="A166" s="2" t="s">
        <v>524</v>
      </c>
      <c r="B166" s="2" t="s">
        <v>266</v>
      </c>
      <c r="C166" s="2" t="s">
        <v>45</v>
      </c>
      <c r="D166" s="3">
        <v>531.29999999999995</v>
      </c>
      <c r="E166" s="3">
        <v>34000</v>
      </c>
      <c r="F166" s="3">
        <v>18064200</v>
      </c>
      <c r="G166" s="2" t="s">
        <v>315</v>
      </c>
      <c r="H166" s="3">
        <v>10143566811.473059</v>
      </c>
    </row>
    <row r="167" spans="1:8">
      <c r="A167" s="2" t="s">
        <v>525</v>
      </c>
      <c r="B167" s="2" t="s">
        <v>267</v>
      </c>
      <c r="C167" s="2" t="s">
        <v>50</v>
      </c>
      <c r="D167" s="3">
        <v>100.8</v>
      </c>
      <c r="E167" s="3">
        <v>3616</v>
      </c>
      <c r="F167" s="3">
        <v>364492.79999999999</v>
      </c>
      <c r="G167" s="2" t="s">
        <v>315</v>
      </c>
      <c r="H167" s="3">
        <v>10143566811.473059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topLeftCell="A7" workbookViewId="0" xr3:uid="{51F8DEE0-4D01-5F28-A812-FC0BD7CAC4A5}">
      <selection activeCell="C18" sqref="C18"/>
    </sheetView>
  </sheetViews>
  <sheetFormatPr defaultColWidth="21.7109375" defaultRowHeight="12.75"/>
  <cols>
    <col min="2" max="2" width="63.85546875" customWidth="1"/>
  </cols>
  <sheetData>
    <row r="1" spans="1:10">
      <c r="A1" s="1" t="s">
        <v>526</v>
      </c>
      <c r="B1" s="1" t="s">
        <v>527</v>
      </c>
      <c r="C1" s="1" t="s">
        <v>528</v>
      </c>
      <c r="D1" s="1" t="s">
        <v>529</v>
      </c>
      <c r="E1" s="1" t="s">
        <v>530</v>
      </c>
      <c r="F1" s="1" t="s">
        <v>531</v>
      </c>
      <c r="G1" s="1" t="s">
        <v>532</v>
      </c>
      <c r="H1" s="1" t="s">
        <v>533</v>
      </c>
      <c r="I1" s="1" t="s">
        <v>534</v>
      </c>
      <c r="J1" s="1" t="s">
        <v>535</v>
      </c>
    </row>
    <row r="2" spans="1:10" ht="25.5" customHeight="1">
      <c r="A2" s="2" t="s">
        <v>536</v>
      </c>
      <c r="B2" s="2" t="s">
        <v>537</v>
      </c>
      <c r="C2" s="3">
        <v>271.95</v>
      </c>
      <c r="D2" s="3">
        <v>373065</v>
      </c>
      <c r="E2" s="3">
        <v>101455026.75</v>
      </c>
      <c r="F2" s="3">
        <v>1979201598.99</v>
      </c>
      <c r="H2" s="2" t="s">
        <v>538</v>
      </c>
      <c r="J2" s="2" t="s">
        <v>539</v>
      </c>
    </row>
    <row r="3" spans="1:10" ht="25.5" customHeight="1">
      <c r="A3" s="2" t="s">
        <v>540</v>
      </c>
      <c r="B3" s="2" t="s">
        <v>541</v>
      </c>
      <c r="C3" s="3">
        <v>292.95</v>
      </c>
      <c r="D3" s="3">
        <v>373065</v>
      </c>
      <c r="E3" s="3">
        <v>109289391.75</v>
      </c>
      <c r="F3" s="3">
        <v>1979201598.99</v>
      </c>
      <c r="H3" s="2" t="s">
        <v>538</v>
      </c>
      <c r="J3" s="2" t="s">
        <v>539</v>
      </c>
    </row>
    <row r="4" spans="1:10" ht="25.5" customHeight="1">
      <c r="A4" s="2" t="s">
        <v>542</v>
      </c>
      <c r="B4" s="2" t="s">
        <v>543</v>
      </c>
      <c r="C4" s="3">
        <v>638.82600000000002</v>
      </c>
      <c r="D4" s="3">
        <v>373065</v>
      </c>
      <c r="E4" s="3">
        <v>238323621.69</v>
      </c>
      <c r="F4" s="3">
        <v>1979201598.99</v>
      </c>
      <c r="H4" s="2" t="s">
        <v>538</v>
      </c>
      <c r="J4" s="2" t="s">
        <v>539</v>
      </c>
    </row>
    <row r="5" spans="1:10" ht="25.5" customHeight="1">
      <c r="A5" s="2" t="s">
        <v>544</v>
      </c>
      <c r="B5" s="2" t="s">
        <v>545</v>
      </c>
      <c r="C5" s="3">
        <v>1355.55</v>
      </c>
      <c r="D5" s="3">
        <v>373065</v>
      </c>
      <c r="E5" s="3">
        <v>505708260.75</v>
      </c>
      <c r="F5" s="3">
        <v>1979201598.99</v>
      </c>
      <c r="H5" s="2" t="s">
        <v>538</v>
      </c>
      <c r="J5" s="2" t="s">
        <v>539</v>
      </c>
    </row>
    <row r="6" spans="1:10" ht="25.5" customHeight="1">
      <c r="A6" s="2" t="s">
        <v>546</v>
      </c>
      <c r="B6" s="2" t="s">
        <v>547</v>
      </c>
      <c r="C6" s="3">
        <v>57.54</v>
      </c>
      <c r="D6" s="3">
        <v>373065</v>
      </c>
      <c r="E6" s="3">
        <v>21466160.100000001</v>
      </c>
      <c r="F6" s="3">
        <v>1979201598.99</v>
      </c>
      <c r="H6" s="2" t="s">
        <v>538</v>
      </c>
      <c r="J6" s="2" t="s">
        <v>539</v>
      </c>
    </row>
    <row r="7" spans="1:10" ht="25.5" customHeight="1">
      <c r="A7" s="2" t="s">
        <v>548</v>
      </c>
      <c r="B7" s="2" t="s">
        <v>549</v>
      </c>
      <c r="C7" s="3">
        <v>456.75</v>
      </c>
      <c r="D7" s="3">
        <v>373065</v>
      </c>
      <c r="E7" s="3">
        <v>170397438.75</v>
      </c>
      <c r="F7" s="3">
        <v>1979201598.99</v>
      </c>
      <c r="H7" s="2" t="s">
        <v>538</v>
      </c>
      <c r="J7" s="2" t="s">
        <v>539</v>
      </c>
    </row>
    <row r="8" spans="1:10" ht="25.5" customHeight="1">
      <c r="A8" s="2" t="s">
        <v>550</v>
      </c>
      <c r="B8" s="2" t="s">
        <v>551</v>
      </c>
      <c r="C8" s="3">
        <v>993.3</v>
      </c>
      <c r="D8" s="3">
        <v>373065</v>
      </c>
      <c r="E8" s="3">
        <v>370565464.5</v>
      </c>
      <c r="F8" s="3">
        <v>1979201598.99</v>
      </c>
      <c r="H8" s="2" t="s">
        <v>538</v>
      </c>
      <c r="J8" s="2" t="s">
        <v>539</v>
      </c>
    </row>
    <row r="9" spans="1:10" ht="25.5" customHeight="1">
      <c r="A9" s="2" t="s">
        <v>552</v>
      </c>
      <c r="B9" s="2" t="s">
        <v>553</v>
      </c>
      <c r="C9" s="3">
        <v>2.5499999999999998</v>
      </c>
      <c r="D9" s="3">
        <v>373065</v>
      </c>
      <c r="E9" s="3">
        <v>951315.75</v>
      </c>
      <c r="F9" s="3">
        <v>1979201598.99</v>
      </c>
      <c r="H9" s="2" t="s">
        <v>538</v>
      </c>
      <c r="J9" s="2" t="s">
        <v>539</v>
      </c>
    </row>
    <row r="10" spans="1:10" ht="25.5" customHeight="1">
      <c r="A10" s="2" t="s">
        <v>554</v>
      </c>
      <c r="B10" s="2" t="s">
        <v>555</v>
      </c>
      <c r="C10" s="3">
        <v>180.6</v>
      </c>
      <c r="D10" s="3">
        <v>373065</v>
      </c>
      <c r="E10" s="3">
        <v>67375539</v>
      </c>
      <c r="F10" s="3">
        <v>1979201598.99</v>
      </c>
      <c r="H10" s="2" t="s">
        <v>538</v>
      </c>
      <c r="J10" s="2" t="s">
        <v>539</v>
      </c>
    </row>
    <row r="11" spans="1:10" ht="25.5" customHeight="1">
      <c r="A11" s="2" t="s">
        <v>556</v>
      </c>
      <c r="B11" s="2" t="s">
        <v>557</v>
      </c>
      <c r="C11" s="3">
        <v>1055.23</v>
      </c>
      <c r="D11" s="3">
        <v>373065</v>
      </c>
      <c r="E11" s="3">
        <v>393669379.94999999</v>
      </c>
      <c r="F11" s="3">
        <v>1979201598.99</v>
      </c>
      <c r="H11" s="2" t="s">
        <v>538</v>
      </c>
      <c r="J11" s="2" t="s">
        <v>539</v>
      </c>
    </row>
    <row r="14" spans="1:10">
      <c r="B14" s="2" t="s">
        <v>558</v>
      </c>
    </row>
    <row r="15" spans="1:10">
      <c r="B15" s="2" t="s">
        <v>559</v>
      </c>
      <c r="C15">
        <v>11</v>
      </c>
      <c r="D15" t="s">
        <v>50</v>
      </c>
    </row>
    <row r="16" spans="1:10">
      <c r="B16" s="2" t="s">
        <v>560</v>
      </c>
      <c r="C16">
        <v>12</v>
      </c>
      <c r="D16" t="s">
        <v>50</v>
      </c>
    </row>
    <row r="17" spans="2:4">
      <c r="B17" s="2" t="s">
        <v>561</v>
      </c>
      <c r="C17">
        <v>11</v>
      </c>
      <c r="D17" t="s">
        <v>50</v>
      </c>
    </row>
    <row r="18" spans="2:4">
      <c r="C18" s="40">
        <f>SUM(C15:C17)</f>
        <v>34</v>
      </c>
      <c r="D18">
        <f>+C18*2.05*11.8</f>
        <v>822.45999999999992</v>
      </c>
    </row>
    <row r="20" spans="2:4">
      <c r="B20" s="2" t="s">
        <v>562</v>
      </c>
    </row>
    <row r="21" spans="2:4">
      <c r="B21" s="2" t="s">
        <v>563</v>
      </c>
      <c r="C21">
        <v>12</v>
      </c>
      <c r="D21" t="s">
        <v>50</v>
      </c>
    </row>
    <row r="22" spans="2:4">
      <c r="B22" s="2" t="s">
        <v>561</v>
      </c>
      <c r="C22">
        <v>26</v>
      </c>
      <c r="D22" t="s">
        <v>50</v>
      </c>
    </row>
    <row r="23" spans="2:4">
      <c r="B23" s="2"/>
      <c r="C23">
        <v>20</v>
      </c>
    </row>
    <row r="24" spans="2:4">
      <c r="C24" s="40">
        <f>SUM(C21:C23)</f>
        <v>58</v>
      </c>
      <c r="D24">
        <f>+C24*11.8*1.05</f>
        <v>718.62000000000012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MARTA</dc:creator>
  <cp:keywords/>
  <dc:description/>
  <cp:lastModifiedBy>Luffi</cp:lastModifiedBy>
  <cp:revision/>
  <dcterms:created xsi:type="dcterms:W3CDTF">2017-05-15T14:34:45Z</dcterms:created>
  <dcterms:modified xsi:type="dcterms:W3CDTF">2017-06-30T13:51:25Z</dcterms:modified>
  <cp:category/>
  <cp:contentStatus/>
</cp:coreProperties>
</file>